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740"/>
  </bookViews>
  <sheets>
    <sheet name="SAŽETAK" sheetId="10" r:id="rId1"/>
    <sheet name="Funkcijska klasifikacija" sheetId="1" state="hidden" r:id="rId2"/>
    <sheet name="POSEBNI DIO" sheetId="8" r:id="rId3"/>
    <sheet name="RAČUN PRIHODA I RASHODA" sheetId="11" r:id="rId4"/>
  </sheets>
  <definedNames>
    <definedName name="_xlnm._FilterDatabase" localSheetId="1" hidden="1">'Funkcijska klasifikacija'!$A$26:$D$90</definedName>
    <definedName name="_xlnm.Print_Titles" localSheetId="1">'Funkcijska klasifikacija'!$3:$3</definedName>
    <definedName name="_xlnm.Print_Titles" localSheetId="3">'RAČUN PRIHODA I RASHODA'!$7:$7</definedName>
    <definedName name="_xlnm.Print_Area" localSheetId="1">'Funkcijska klasifikacija'!$A$1:$J$90</definedName>
    <definedName name="_xlnm.Print_Area" localSheetId="3">'RAČUN PRIHODA I RASHODA'!$B$1:$G$36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0"/>
  <c r="H24"/>
  <c r="H15" l="1"/>
  <c r="H14"/>
  <c r="E22" i="11"/>
  <c r="E36"/>
  <c r="G36" s="1"/>
  <c r="E35"/>
  <c r="E30"/>
  <c r="G30" s="1"/>
  <c r="E29"/>
  <c r="E28"/>
  <c r="G28" s="1"/>
  <c r="E27"/>
  <c r="G27" s="1"/>
  <c r="E11"/>
  <c r="F11"/>
  <c r="G12"/>
  <c r="G13"/>
  <c r="E14"/>
  <c r="F14"/>
  <c r="G15"/>
  <c r="E16"/>
  <c r="F16"/>
  <c r="G17"/>
  <c r="E18"/>
  <c r="F18"/>
  <c r="G18"/>
  <c r="G19"/>
  <c r="F22"/>
  <c r="G23"/>
  <c r="G24"/>
  <c r="G25"/>
  <c r="F26"/>
  <c r="F31"/>
  <c r="G32"/>
  <c r="G31" s="1"/>
  <c r="F34"/>
  <c r="F33" s="1"/>
  <c r="E34" l="1"/>
  <c r="E33" s="1"/>
  <c r="G35"/>
  <c r="G34" s="1"/>
  <c r="G33" s="1"/>
  <c r="G22"/>
  <c r="F21"/>
  <c r="F20" s="1"/>
  <c r="G14"/>
  <c r="G16"/>
  <c r="G11"/>
  <c r="F10"/>
  <c r="F9" s="1"/>
  <c r="G29"/>
  <c r="G26" s="1"/>
  <c r="E10"/>
  <c r="E9" s="1"/>
  <c r="E31"/>
  <c r="E26"/>
  <c r="E21" s="1"/>
  <c r="E20" l="1"/>
  <c r="G10"/>
  <c r="G9" s="1"/>
  <c r="G21"/>
  <c r="G20" s="1"/>
  <c r="F90" i="1" l="1"/>
  <c r="F89"/>
  <c r="E88"/>
  <c r="E86" s="1"/>
  <c r="D88"/>
  <c r="D86" s="1"/>
  <c r="E79"/>
  <c r="E77" s="1"/>
  <c r="F79"/>
  <c r="F77" s="1"/>
  <c r="D79"/>
  <c r="D77" s="1"/>
  <c r="F75"/>
  <c r="F74" s="1"/>
  <c r="F72" s="1"/>
  <c r="E74"/>
  <c r="E72" s="1"/>
  <c r="D74"/>
  <c r="D72" s="1"/>
  <c r="F71"/>
  <c r="F70"/>
  <c r="E69"/>
  <c r="E67" s="1"/>
  <c r="D69"/>
  <c r="D67" s="1"/>
  <c r="D66" s="1"/>
  <c r="E64"/>
  <c r="E62"/>
  <c r="D64"/>
  <c r="D62"/>
  <c r="F61"/>
  <c r="F60"/>
  <c r="F59"/>
  <c r="F58"/>
  <c r="E57"/>
  <c r="D57"/>
  <c r="E50"/>
  <c r="E44" s="1"/>
  <c r="D50"/>
  <c r="E46"/>
  <c r="D46"/>
  <c r="F36"/>
  <c r="E34"/>
  <c r="D34"/>
  <c r="E31"/>
  <c r="D31"/>
  <c r="E29"/>
  <c r="D29"/>
  <c r="E27"/>
  <c r="D27"/>
  <c r="E23"/>
  <c r="D23"/>
  <c r="F24"/>
  <c r="F23" s="1"/>
  <c r="D22"/>
  <c r="D5" s="1"/>
  <c r="E82"/>
  <c r="D82"/>
  <c r="F85"/>
  <c r="F82" s="1"/>
  <c r="D44" l="1"/>
  <c r="D10" s="1"/>
  <c r="F10" i="10"/>
  <c r="D12" i="1"/>
  <c r="E12"/>
  <c r="E10"/>
  <c r="G10" i="10"/>
  <c r="F88" i="1"/>
  <c r="F86" s="1"/>
  <c r="F12" s="1"/>
  <c r="E66"/>
  <c r="E55"/>
  <c r="E11" s="1"/>
  <c r="F69"/>
  <c r="F67" s="1"/>
  <c r="F66" s="1"/>
  <c r="D55"/>
  <c r="D11" s="1"/>
  <c r="F57"/>
  <c r="E26"/>
  <c r="E6" s="1"/>
  <c r="D26"/>
  <c r="F22"/>
  <c r="F5" s="1"/>
  <c r="F26" l="1"/>
  <c r="F6" s="1"/>
  <c r="D6"/>
  <c r="E43"/>
  <c r="D33" l="1"/>
  <c r="D7" s="1"/>
  <c r="H20" i="10"/>
  <c r="G20"/>
  <c r="F20"/>
  <c r="E33" i="1" l="1"/>
  <c r="E7" s="1"/>
  <c r="F65"/>
  <c r="F64" s="1"/>
  <c r="H10" i="10" s="1"/>
  <c r="F41" i="1" l="1"/>
  <c r="F38"/>
  <c r="F37"/>
  <c r="F32"/>
  <c r="F31" s="1"/>
  <c r="F30"/>
  <c r="F29" s="1"/>
  <c r="F63"/>
  <c r="F62" s="1"/>
  <c r="F55" s="1"/>
  <c r="F11" s="1"/>
  <c r="F54"/>
  <c r="F53"/>
  <c r="F52"/>
  <c r="F51"/>
  <c r="F49"/>
  <c r="F48"/>
  <c r="F50" l="1"/>
  <c r="D76"/>
  <c r="D43"/>
  <c r="F43" s="1"/>
  <c r="E39"/>
  <c r="E8" s="1"/>
  <c r="D39"/>
  <c r="D8" s="1"/>
  <c r="D42" l="1"/>
  <c r="F8" i="10" s="1"/>
  <c r="F9" s="1"/>
  <c r="E76" i="1"/>
  <c r="D25"/>
  <c r="F76" l="1"/>
  <c r="F42" s="1"/>
  <c r="H8" i="10" s="1"/>
  <c r="H9" s="1"/>
  <c r="E42" i="1"/>
  <c r="G8" i="10" s="1"/>
  <c r="G9" s="1"/>
  <c r="F20" i="1"/>
  <c r="E20"/>
  <c r="D20"/>
  <c r="F47"/>
  <c r="F28"/>
  <c r="F27" s="1"/>
  <c r="F46" l="1"/>
  <c r="F44" s="1"/>
  <c r="F10" s="1"/>
  <c r="F35"/>
  <c r="F39"/>
  <c r="F8" s="1"/>
  <c r="D21"/>
  <c r="E22"/>
  <c r="E5" s="1"/>
  <c r="F33" l="1"/>
  <c r="F7" s="1"/>
  <c r="F34"/>
  <c r="E25"/>
  <c r="E21" s="1"/>
  <c r="F21" s="1"/>
  <c r="E9"/>
  <c r="D9"/>
  <c r="F25" l="1"/>
  <c r="F4"/>
  <c r="H6" i="10" s="1"/>
  <c r="H11" s="1"/>
  <c r="H22" s="1"/>
  <c r="D14" i="1"/>
  <c r="D4"/>
  <c r="F6" i="10" s="1"/>
  <c r="F11" s="1"/>
  <c r="F22" s="1"/>
  <c r="E14" i="1"/>
  <c r="E4"/>
  <c r="G6" i="10" s="1"/>
  <c r="G11" s="1"/>
  <c r="G22" s="1"/>
  <c r="F9" i="1"/>
  <c r="F14" l="1"/>
</calcChain>
</file>

<file path=xl/sharedStrings.xml><?xml version="1.0" encoding="utf-8"?>
<sst xmlns="http://schemas.openxmlformats.org/spreadsheetml/2006/main" count="300" uniqueCount="125">
  <si>
    <t xml:space="preserve">Izvor </t>
  </si>
  <si>
    <t>6413</t>
  </si>
  <si>
    <t>Aktivnost</t>
  </si>
  <si>
    <t>A404001</t>
  </si>
  <si>
    <t>Redovna djelatnost</t>
  </si>
  <si>
    <t>1.1.</t>
  </si>
  <si>
    <t>GRAD SAMOBOR-  Opći prihodi i  primici</t>
  </si>
  <si>
    <t>Kapitalni projekt</t>
  </si>
  <si>
    <t>POZICIJA</t>
  </si>
  <si>
    <t>RAČAN</t>
  </si>
  <si>
    <t>OPIS POZICIJE</t>
  </si>
  <si>
    <t>PRIHODI / PRIMICI</t>
  </si>
  <si>
    <t>RASHODI/IZDACI</t>
  </si>
  <si>
    <t>PRIHODI / PRIMICI VLASTITI IZVORI</t>
  </si>
  <si>
    <t>VIŠAK/MANJAK</t>
  </si>
  <si>
    <t>GRADSKA KNJIŽNICA SAMOBOR</t>
  </si>
  <si>
    <t>2.3.</t>
  </si>
  <si>
    <t>GRADSKA KNJIŽNICA- VLASTITI PRIHODI</t>
  </si>
  <si>
    <t>GKS - prihodi od kamata</t>
  </si>
  <si>
    <t>GKS - višak prihoda</t>
  </si>
  <si>
    <t>4.2.</t>
  </si>
  <si>
    <t>GRADSKA KNJIŽNICA - PRIHODI OD POMOĆI</t>
  </si>
  <si>
    <t>GKS - refundacija za stručno osposobljavanje</t>
  </si>
  <si>
    <t>GKS - tekuće pomoći</t>
  </si>
  <si>
    <t>5.3.</t>
  </si>
  <si>
    <t>GRADSKA KNJIŽNICA-PRIHODI OD DONACIJA</t>
  </si>
  <si>
    <t>GKS - tekuće donacije</t>
  </si>
  <si>
    <t>GKS - ostali rashodi za zaposlene</t>
  </si>
  <si>
    <t>GKS - ostali nespomenuti rashodi poslovanja</t>
  </si>
  <si>
    <t>A404005</t>
  </si>
  <si>
    <t>Ostali posebni programi</t>
  </si>
  <si>
    <t>K404001</t>
  </si>
  <si>
    <t>Nabava oprema i knjige</t>
  </si>
  <si>
    <t>OPĆI DIO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</si>
  <si>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</si>
  <si>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</si>
  <si>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</si>
  <si>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</si>
  <si>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</si>
  <si>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</si>
  <si>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</si>
  <si>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</si>
  <si>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</si>
  <si>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</si>
  <si>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</si>
  <si>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</si>
  <si>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2020</t>
  </si>
  <si>
    <t>Izmjene</t>
  </si>
  <si>
    <t>Novi Plan 2020.</t>
  </si>
  <si>
    <t>Funkcijska klasifikacija 0820 Službe kulture</t>
  </si>
  <si>
    <t>Prihodi za financiranje rashoda poslovanja i za nabavu nefinancijske imovine</t>
  </si>
  <si>
    <t>GKS - prihodi od pomoći</t>
  </si>
  <si>
    <t>GKS - prihodi od prodaje proizvoda i robe, te pruženih usluga</t>
  </si>
  <si>
    <t>GKS - plaće (bruto)</t>
  </si>
  <si>
    <t>GKS - doprinosi na plaće</t>
  </si>
  <si>
    <t xml:space="preserve"> </t>
  </si>
  <si>
    <t>GKS - rashodi za usluge</t>
  </si>
  <si>
    <t>GKS - rashodi za materijal i energiju</t>
  </si>
  <si>
    <t>GKS - materijalni rashodi</t>
  </si>
  <si>
    <t>GKS - rashodi za zaposlene</t>
  </si>
  <si>
    <t>GKS - naknade troškova zaposlenima</t>
  </si>
  <si>
    <t>GKS - financijski rashodi</t>
  </si>
  <si>
    <t>GKS - ostali financijski rashodi</t>
  </si>
  <si>
    <t>GKS - rashodi za nabavu proizvedene dugotrajne imovine</t>
  </si>
  <si>
    <t>GKS - postrojenja i oprema</t>
  </si>
  <si>
    <t>GKS - knjige, umjetnička djela i ostale izložbene vrijednosti</t>
  </si>
  <si>
    <t>Knjige umjetnička djela i ostale izložbene vrijednosti</t>
  </si>
  <si>
    <t>Postrojenja i oprema</t>
  </si>
  <si>
    <t>Rashodi za nabavu proizvedene dugotrajne imovine</t>
  </si>
  <si>
    <t>Rashodi za nabava nefinancijske imovine</t>
  </si>
  <si>
    <t>Ostali financijski rashodi</t>
  </si>
  <si>
    <t>Financijski rashodi</t>
  </si>
  <si>
    <t>Ostali nespomenuti rashodi poslovanja</t>
  </si>
  <si>
    <t>Rashodi za usluge</t>
  </si>
  <si>
    <t>Rashodi za materijal i energiju</t>
  </si>
  <si>
    <t>Naknade troškova zaposlenima</t>
  </si>
  <si>
    <t>Materijalni rashodi</t>
  </si>
  <si>
    <t>Doprinosi na plaće</t>
  </si>
  <si>
    <t>Ostali rashodi za zaposlene</t>
  </si>
  <si>
    <t>Plaće (bruto)</t>
  </si>
  <si>
    <t>Rashodi za zaposlene</t>
  </si>
  <si>
    <t>Rashodi poslovanja</t>
  </si>
  <si>
    <t>Prihodi od kamata</t>
  </si>
  <si>
    <t>Tekuće pomoći</t>
  </si>
  <si>
    <t>Prihodi od pomoći</t>
  </si>
  <si>
    <t>Prihodi poslovanja</t>
  </si>
  <si>
    <t>A RAČUN PRIHODA I RASHODA</t>
  </si>
  <si>
    <t xml:space="preserve">NOVI PLAN </t>
  </si>
  <si>
    <t>IZMJENA</t>
  </si>
  <si>
    <t>PLAN 2020.</t>
  </si>
  <si>
    <t>EKONOMSKA KLASIFIKACIJA</t>
  </si>
  <si>
    <t>Pomoći od izvanproračunskih korisnika</t>
  </si>
  <si>
    <t>Prihodi od prodaje proizvoda i robe, te pruženih usluga</t>
  </si>
  <si>
    <t>FINANCIJSKI PLAN GRADSKE KNJIŽNICE SAMOBOR ZA 2020. I II REBALANS</t>
  </si>
  <si>
    <t>Plan za 2020.</t>
  </si>
  <si>
    <t>Novi Plan za 2020.</t>
  </si>
  <si>
    <t>UKUPNO PRIHODI</t>
  </si>
  <si>
    <t>UKUPNO RASHODI</t>
  </si>
  <si>
    <t>RASHODI</t>
  </si>
  <si>
    <t xml:space="preserve">PRIHODI </t>
  </si>
  <si>
    <t>Proračunski korisnik 26320 Gradska knjižnica Samobor</t>
  </si>
  <si>
    <t>Program 4040 JAVNE POTREBE U KULTURI</t>
  </si>
  <si>
    <t>Aktivnost A404001 Redovna djelatnost</t>
  </si>
  <si>
    <t>Izvor  1. OPĆI PRIHODI I PRIMICI</t>
  </si>
  <si>
    <t>Funkcijska klasifikacija  0820 Službe kulture</t>
  </si>
  <si>
    <t>31</t>
  </si>
  <si>
    <t>311</t>
  </si>
  <si>
    <t>Plaće (Bruto)</t>
  </si>
  <si>
    <t>312</t>
  </si>
  <si>
    <t>313</t>
  </si>
  <si>
    <t>32</t>
  </si>
  <si>
    <t>321</t>
  </si>
  <si>
    <t>322</t>
  </si>
  <si>
    <t>323</t>
  </si>
  <si>
    <t>329</t>
  </si>
  <si>
    <t>Izvor  2. VLASTITI PRIHODI</t>
  </si>
  <si>
    <t>34</t>
  </si>
  <si>
    <t>343</t>
  </si>
  <si>
    <t>42</t>
  </si>
  <si>
    <t>422</t>
  </si>
  <si>
    <t>Aktivnost A404005 Ostali posebni programi</t>
  </si>
  <si>
    <t>Izvor  4. POMOĆI</t>
  </si>
  <si>
    <t>Kapitalni projekt K404001 Nabava oprema i knjige</t>
  </si>
  <si>
    <t>424</t>
  </si>
  <si>
    <t>Knjige, umjetnička djela i ostale izložbene vrijednosti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</si>
</sst>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4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Calibri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</font>
    <font>
      <b/>
      <sz val="9"/>
      <color rgb="FFFF0000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EDE01"/>
        <bgColor rgb="FFFEDE01"/>
      </patternFill>
    </fill>
    <fill>
      <patternFill patternType="solid">
        <fgColor rgb="FFE1E1FF"/>
        <bgColor rgb="FFE1E1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EDE0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5" fillId="0" borderId="0"/>
  </cellStyleXfs>
  <cellXfs count="132"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4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0" fillId="0" borderId="0" xfId="0" applyFont="1"/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 wrapText="1" readingOrder="1"/>
    </xf>
    <xf numFmtId="0" fontId="5" fillId="2" borderId="3" xfId="0" applyNumberFormat="1" applyFont="1" applyFill="1" applyBorder="1" applyAlignment="1">
      <alignment horizontal="left" vertical="center" wrapText="1" readingOrder="1"/>
    </xf>
    <xf numFmtId="0" fontId="5" fillId="2" borderId="3" xfId="0" applyNumberFormat="1" applyFont="1" applyFill="1" applyBorder="1" applyAlignment="1">
      <alignment vertical="center" wrapText="1" readingOrder="1"/>
    </xf>
    <xf numFmtId="3" fontId="5" fillId="2" borderId="3" xfId="0" applyNumberFormat="1" applyFont="1" applyFill="1" applyBorder="1" applyAlignment="1">
      <alignment horizontal="right" vertical="center" wrapText="1" readingOrder="1"/>
    </xf>
    <xf numFmtId="3" fontId="3" fillId="0" borderId="4" xfId="0" applyNumberFormat="1" applyFont="1" applyFill="1" applyBorder="1" applyAlignment="1">
      <alignment horizontal="right" vertical="center" wrapText="1" readingOrder="1"/>
    </xf>
    <xf numFmtId="0" fontId="5" fillId="2" borderId="4" xfId="0" applyNumberFormat="1" applyFont="1" applyFill="1" applyBorder="1" applyAlignment="1">
      <alignment horizontal="left" vertical="center" wrapText="1" readingOrder="1"/>
    </xf>
    <xf numFmtId="0" fontId="5" fillId="2" borderId="4" xfId="0" applyNumberFormat="1" applyFont="1" applyFill="1" applyBorder="1" applyAlignment="1">
      <alignment vertical="center" wrapText="1" readingOrder="1"/>
    </xf>
    <xf numFmtId="3" fontId="5" fillId="0" borderId="4" xfId="0" applyNumberFormat="1" applyFont="1" applyFill="1" applyBorder="1" applyAlignment="1">
      <alignment horizontal="right" vertical="center" wrapText="1" readingOrder="1"/>
    </xf>
    <xf numFmtId="3" fontId="5" fillId="4" borderId="4" xfId="0" applyNumberFormat="1" applyFont="1" applyFill="1" applyBorder="1" applyAlignment="1">
      <alignment horizontal="right" vertical="center" wrapText="1" readingOrder="1"/>
    </xf>
    <xf numFmtId="3" fontId="5" fillId="2" borderId="4" xfId="0" applyNumberFormat="1" applyFont="1" applyFill="1" applyBorder="1" applyAlignment="1">
      <alignment horizontal="right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3" borderId="3" xfId="0" applyNumberFormat="1" applyFont="1" applyFill="1" applyBorder="1" applyAlignment="1">
      <alignment horizontal="left" vertical="center" wrapText="1" readingOrder="1"/>
    </xf>
    <xf numFmtId="0" fontId="5" fillId="3" borderId="3" xfId="0" applyNumberFormat="1" applyFont="1" applyFill="1" applyBorder="1" applyAlignment="1">
      <alignment vertical="center" wrapText="1" readingOrder="1"/>
    </xf>
    <xf numFmtId="3" fontId="5" fillId="3" borderId="3" xfId="0" applyNumberFormat="1" applyFont="1" applyFill="1" applyBorder="1" applyAlignment="1">
      <alignment horizontal="right" vertical="center" wrapText="1" readingOrder="1"/>
    </xf>
    <xf numFmtId="0" fontId="5" fillId="3" borderId="4" xfId="0" applyNumberFormat="1" applyFont="1" applyFill="1" applyBorder="1" applyAlignment="1">
      <alignment horizontal="left" vertical="center" wrapText="1" readingOrder="1"/>
    </xf>
    <xf numFmtId="0" fontId="5" fillId="3" borderId="4" xfId="0" applyNumberFormat="1" applyFont="1" applyFill="1" applyBorder="1" applyAlignment="1">
      <alignment vertical="center" wrapText="1" readingOrder="1"/>
    </xf>
    <xf numFmtId="3" fontId="5" fillId="3" borderId="4" xfId="0" applyNumberFormat="1" applyFont="1" applyFill="1" applyBorder="1" applyAlignment="1">
      <alignment horizontal="right" vertical="center" wrapText="1" readingOrder="1"/>
    </xf>
    <xf numFmtId="0" fontId="0" fillId="0" borderId="4" xfId="0" applyBorder="1" applyAlignment="1">
      <alignment horizontal="left" vertical="center"/>
    </xf>
    <xf numFmtId="0" fontId="8" fillId="5" borderId="0" xfId="2" applyNumberFormat="1" applyFont="1" applyFill="1" applyBorder="1" applyAlignment="1" applyProtection="1">
      <alignment horizontal="left" wrapText="1"/>
    </xf>
    <xf numFmtId="0" fontId="10" fillId="5" borderId="0" xfId="2" applyNumberFormat="1" applyFont="1" applyFill="1" applyBorder="1" applyAlignment="1" applyProtection="1">
      <alignment wrapText="1"/>
    </xf>
    <xf numFmtId="0" fontId="12" fillId="6" borderId="0" xfId="0" applyFont="1" applyFill="1" applyBorder="1"/>
    <xf numFmtId="3" fontId="11" fillId="6" borderId="8" xfId="2" applyNumberFormat="1" applyFont="1" applyFill="1" applyBorder="1" applyAlignment="1">
      <alignment horizontal="right"/>
    </xf>
    <xf numFmtId="3" fontId="11" fillId="5" borderId="8" xfId="2" applyNumberFormat="1" applyFont="1" applyFill="1" applyBorder="1" applyAlignment="1">
      <alignment horizontal="right"/>
    </xf>
    <xf numFmtId="0" fontId="13" fillId="6" borderId="5" xfId="2" applyFont="1" applyFill="1" applyBorder="1" applyAlignment="1">
      <alignment horizontal="left"/>
    </xf>
    <xf numFmtId="0" fontId="15" fillId="6" borderId="6" xfId="2" applyNumberFormat="1" applyFont="1" applyFill="1" applyBorder="1" applyAlignment="1" applyProtection="1"/>
    <xf numFmtId="3" fontId="11" fillId="6" borderId="8" xfId="2" applyNumberFormat="1" applyFont="1" applyFill="1" applyBorder="1" applyAlignment="1" applyProtection="1">
      <alignment horizontal="right" wrapText="1"/>
    </xf>
    <xf numFmtId="0" fontId="11" fillId="5" borderId="5" xfId="2" quotePrefix="1" applyFont="1" applyFill="1" applyBorder="1" applyAlignment="1">
      <alignment horizontal="left" wrapText="1"/>
    </xf>
    <xf numFmtId="0" fontId="11" fillId="5" borderId="6" xfId="2" quotePrefix="1" applyFont="1" applyFill="1" applyBorder="1" applyAlignment="1">
      <alignment horizontal="left" wrapText="1"/>
    </xf>
    <xf numFmtId="0" fontId="11" fillId="5" borderId="6" xfId="2" quotePrefix="1" applyNumberFormat="1" applyFont="1" applyFill="1" applyBorder="1" applyAlignment="1" applyProtection="1">
      <alignment horizontal="left"/>
    </xf>
    <xf numFmtId="3" fontId="11" fillId="6" borderId="5" xfId="2" quotePrefix="1" applyNumberFormat="1" applyFont="1" applyFill="1" applyBorder="1" applyAlignment="1">
      <alignment horizontal="right"/>
    </xf>
    <xf numFmtId="0" fontId="9" fillId="5" borderId="0" xfId="2" applyNumberFormat="1" applyFont="1" applyFill="1" applyBorder="1" applyAlignment="1" applyProtection="1"/>
    <xf numFmtId="0" fontId="11" fillId="5" borderId="6" xfId="2" quotePrefix="1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left" vertical="center" wrapText="1" readingOrder="1"/>
    </xf>
    <xf numFmtId="0" fontId="0" fillId="7" borderId="0" xfId="0" applyFill="1"/>
    <xf numFmtId="0" fontId="0" fillId="0" borderId="0" xfId="0" applyFill="1"/>
    <xf numFmtId="0" fontId="0" fillId="0" borderId="0" xfId="0" applyFill="1" applyAlignment="1">
      <alignment vertical="justify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justify"/>
    </xf>
    <xf numFmtId="0" fontId="2" fillId="0" borderId="0" xfId="0" applyFont="1" applyFill="1"/>
    <xf numFmtId="3" fontId="2" fillId="0" borderId="0" xfId="0" applyNumberFormat="1" applyFont="1" applyFill="1"/>
    <xf numFmtId="0" fontId="5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43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43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43" fontId="0" fillId="8" borderId="9" xfId="0" applyNumberForma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9" xfId="0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43" fontId="1" fillId="0" borderId="2" xfId="0" applyNumberFormat="1" applyFont="1" applyBorder="1" applyAlignment="1">
      <alignment horizontal="right" vertical="center"/>
    </xf>
    <xf numFmtId="43" fontId="0" fillId="4" borderId="1" xfId="0" applyNumberFormat="1" applyFill="1" applyBorder="1" applyAlignment="1">
      <alignment horizontal="center" vertical="center"/>
    </xf>
    <xf numFmtId="43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4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8" borderId="12" xfId="0" applyFill="1" applyBorder="1" applyAlignment="1">
      <alignment horizontal="left" vertical="center"/>
    </xf>
    <xf numFmtId="0" fontId="0" fillId="8" borderId="12" xfId="0" applyFill="1" applyBorder="1" applyAlignment="1">
      <alignment vertical="center"/>
    </xf>
    <xf numFmtId="43" fontId="0" fillId="8" borderId="12" xfId="0" applyNumberFormat="1" applyFill="1" applyBorder="1" applyAlignment="1">
      <alignment vertical="center"/>
    </xf>
    <xf numFmtId="43" fontId="1" fillId="9" borderId="2" xfId="0" applyNumberFormat="1" applyFont="1" applyFill="1" applyBorder="1" applyAlignment="1">
      <alignment vertical="center"/>
    </xf>
    <xf numFmtId="0" fontId="18" fillId="9" borderId="11" xfId="0" applyFont="1" applyFill="1" applyBorder="1" applyAlignment="1">
      <alignment horizontal="left" vertical="center"/>
    </xf>
    <xf numFmtId="0" fontId="18" fillId="9" borderId="6" xfId="0" applyFont="1" applyFill="1" applyBorder="1" applyAlignment="1">
      <alignment horizontal="left" vertical="center"/>
    </xf>
    <xf numFmtId="0" fontId="18" fillId="9" borderId="10" xfId="0" applyFont="1" applyFill="1" applyBorder="1" applyAlignment="1">
      <alignment horizontal="left" vertical="center"/>
    </xf>
    <xf numFmtId="43" fontId="1" fillId="9" borderId="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3" fontId="0" fillId="0" borderId="13" xfId="0" applyNumberFormat="1" applyBorder="1" applyAlignment="1">
      <alignment vertical="center"/>
    </xf>
    <xf numFmtId="0" fontId="21" fillId="10" borderId="0" xfId="3" applyFont="1" applyFill="1"/>
    <xf numFmtId="3" fontId="21" fillId="10" borderId="0" xfId="3" applyNumberFormat="1" applyFont="1" applyFill="1"/>
    <xf numFmtId="0" fontId="22" fillId="11" borderId="0" xfId="3" applyFont="1" applyFill="1"/>
    <xf numFmtId="3" fontId="22" fillId="11" borderId="0" xfId="3" applyNumberFormat="1" applyFont="1" applyFill="1"/>
    <xf numFmtId="0" fontId="22" fillId="12" borderId="0" xfId="3" applyFont="1" applyFill="1"/>
    <xf numFmtId="3" fontId="22" fillId="12" borderId="0" xfId="3" applyNumberFormat="1" applyFont="1" applyFill="1"/>
    <xf numFmtId="0" fontId="22" fillId="13" borderId="0" xfId="3" applyFont="1" applyFill="1"/>
    <xf numFmtId="3" fontId="22" fillId="13" borderId="0" xfId="3" applyNumberFormat="1" applyFont="1" applyFill="1"/>
    <xf numFmtId="0" fontId="22" fillId="14" borderId="0" xfId="3" applyFont="1" applyFill="1"/>
    <xf numFmtId="3" fontId="22" fillId="14" borderId="0" xfId="3" applyNumberFormat="1" applyFont="1" applyFill="1"/>
    <xf numFmtId="0" fontId="23" fillId="0" borderId="0" xfId="3" applyFont="1"/>
    <xf numFmtId="3" fontId="23" fillId="0" borderId="0" xfId="3" applyNumberFormat="1" applyFont="1"/>
    <xf numFmtId="0" fontId="13" fillId="5" borderId="5" xfId="2" quotePrefix="1" applyFont="1" applyFill="1" applyBorder="1" applyAlignment="1">
      <alignment horizontal="left" wrapText="1"/>
    </xf>
    <xf numFmtId="0" fontId="14" fillId="5" borderId="6" xfId="2" applyFont="1" applyFill="1" applyBorder="1" applyAlignment="1">
      <alignment wrapText="1"/>
    </xf>
    <xf numFmtId="0" fontId="13" fillId="5" borderId="5" xfId="2" quotePrefix="1" applyNumberFormat="1" applyFont="1" applyFill="1" applyBorder="1" applyAlignment="1" applyProtection="1">
      <alignment horizontal="left" wrapText="1"/>
    </xf>
    <xf numFmtId="0" fontId="14" fillId="5" borderId="6" xfId="2" applyNumberFormat="1" applyFont="1" applyFill="1" applyBorder="1" applyAlignment="1" applyProtection="1">
      <alignment wrapText="1"/>
    </xf>
    <xf numFmtId="0" fontId="15" fillId="5" borderId="6" xfId="2" applyNumberFormat="1" applyFont="1" applyFill="1" applyBorder="1" applyAlignment="1" applyProtection="1">
      <alignment wrapText="1"/>
    </xf>
    <xf numFmtId="0" fontId="13" fillId="5" borderId="5" xfId="2" quotePrefix="1" applyFont="1" applyFill="1" applyBorder="1" applyAlignment="1">
      <alignment horizontal="left"/>
    </xf>
    <xf numFmtId="0" fontId="15" fillId="5" borderId="6" xfId="2" applyNumberFormat="1" applyFont="1" applyFill="1" applyBorder="1" applyAlignment="1" applyProtection="1"/>
    <xf numFmtId="0" fontId="13" fillId="6" borderId="5" xfId="2" quotePrefix="1" applyNumberFormat="1" applyFont="1" applyFill="1" applyBorder="1" applyAlignment="1" applyProtection="1">
      <alignment horizontal="left" wrapText="1"/>
    </xf>
    <xf numFmtId="0" fontId="14" fillId="6" borderId="6" xfId="2" applyNumberFormat="1" applyFont="1" applyFill="1" applyBorder="1" applyAlignment="1" applyProtection="1">
      <alignment wrapText="1"/>
    </xf>
    <xf numFmtId="0" fontId="8" fillId="5" borderId="0" xfId="2" applyNumberFormat="1" applyFont="1" applyFill="1" applyBorder="1" applyAlignment="1" applyProtection="1">
      <alignment horizontal="center" vertical="center" wrapText="1"/>
    </xf>
    <xf numFmtId="0" fontId="10" fillId="5" borderId="0" xfId="2" applyNumberFormat="1" applyFont="1" applyFill="1" applyBorder="1" applyAlignment="1" applyProtection="1">
      <alignment horizontal="center" vertical="center" wrapText="1"/>
    </xf>
    <xf numFmtId="0" fontId="9" fillId="5" borderId="0" xfId="2" applyNumberFormat="1" applyFont="1" applyFill="1" applyBorder="1" applyAlignment="1" applyProtection="1"/>
    <xf numFmtId="0" fontId="11" fillId="6" borderId="5" xfId="2" applyNumberFormat="1" applyFont="1" applyFill="1" applyBorder="1" applyAlignment="1" applyProtection="1">
      <alignment horizontal="left" wrapText="1"/>
    </xf>
    <xf numFmtId="0" fontId="11" fillId="6" borderId="6" xfId="2" applyNumberFormat="1" applyFont="1" applyFill="1" applyBorder="1" applyAlignment="1" applyProtection="1">
      <alignment horizontal="left" wrapText="1"/>
    </xf>
    <xf numFmtId="0" fontId="11" fillId="6" borderId="7" xfId="2" applyNumberFormat="1" applyFont="1" applyFill="1" applyBorder="1" applyAlignment="1" applyProtection="1">
      <alignment horizontal="left" wrapText="1"/>
    </xf>
    <xf numFmtId="0" fontId="8" fillId="5" borderId="0" xfId="2" quotePrefix="1" applyNumberFormat="1" applyFont="1" applyFill="1" applyBorder="1" applyAlignment="1" applyProtection="1">
      <alignment horizontal="center" vertical="center" wrapText="1"/>
    </xf>
    <xf numFmtId="0" fontId="13" fillId="5" borderId="5" xfId="2" applyNumberFormat="1" applyFont="1" applyFill="1" applyBorder="1" applyAlignment="1" applyProtection="1">
      <alignment horizontal="left" wrapText="1"/>
    </xf>
    <xf numFmtId="0" fontId="8" fillId="5" borderId="0" xfId="2" applyNumberFormat="1" applyFont="1" applyFill="1" applyBorder="1" applyAlignment="1" applyProtection="1">
      <alignment horizontal="center" vertical="top" wrapText="1"/>
    </xf>
    <xf numFmtId="0" fontId="10" fillId="5" borderId="0" xfId="2" applyNumberFormat="1" applyFont="1" applyFill="1" applyBorder="1" applyAlignment="1" applyProtection="1">
      <alignment vertical="center" wrapText="1"/>
    </xf>
    <xf numFmtId="0" fontId="11" fillId="5" borderId="5" xfId="2" quotePrefix="1" applyFont="1" applyFill="1" applyBorder="1" applyAlignment="1">
      <alignment horizontal="center" wrapText="1"/>
    </xf>
    <xf numFmtId="0" fontId="11" fillId="5" borderId="6" xfId="2" quotePrefix="1" applyFont="1" applyFill="1" applyBorder="1" applyAlignment="1">
      <alignment horizontal="center" wrapText="1"/>
    </xf>
    <xf numFmtId="0" fontId="11" fillId="5" borderId="7" xfId="2" quotePrefix="1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readingOrder="1"/>
    </xf>
    <xf numFmtId="0" fontId="12" fillId="6" borderId="7" xfId="0" applyFont="1" applyFill="1" applyBorder="1" applyAlignment="1">
      <alignment horizontal="center" readingOrder="1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9" borderId="11" xfId="0" applyFont="1" applyFill="1" applyBorder="1" applyAlignment="1">
      <alignment horizontal="left" vertical="center"/>
    </xf>
    <xf numFmtId="0" fontId="18" fillId="9" borderId="6" xfId="0" applyFont="1" applyFill="1" applyBorder="1" applyAlignment="1">
      <alignment horizontal="left" vertical="center"/>
    </xf>
    <xf numFmtId="0" fontId="18" fillId="9" borderId="10" xfId="0" applyFont="1" applyFill="1" applyBorder="1" applyAlignment="1">
      <alignment horizontal="left" vertical="center"/>
    </xf>
  </cellXfs>
  <cellStyles count="4">
    <cellStyle name="Normal 2" xfId="1"/>
    <cellStyle name="Normal 4" xfId="3"/>
    <cellStyle name="Normalno 3" xfId="2"/>
    <cellStyle name="Obično" xfId="0" builtinId="0"/>
  </cellStyles>
  <dxfs count="192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H25" sqref="H25"/>
    </sheetView>
  </sheetViews>
  <sheetFormatPr defaultRowHeight="15"/>
  <cols>
    <col min="5" max="5" width="21.5703125" customWidth="1"/>
    <col min="6" max="6" width="11.42578125" bestFit="1" customWidth="1"/>
    <col min="8" max="8" width="11.42578125" bestFit="1" customWidth="1"/>
  </cols>
  <sheetData>
    <row r="1" spans="1:8" ht="39.950000000000003" customHeight="1">
      <c r="A1" s="118" t="s">
        <v>93</v>
      </c>
      <c r="B1" s="118"/>
      <c r="C1" s="118"/>
      <c r="D1" s="118"/>
      <c r="E1" s="118"/>
      <c r="F1" s="118"/>
      <c r="G1" s="118"/>
      <c r="H1" s="118"/>
    </row>
    <row r="2" spans="1:8" ht="18" customHeight="1">
      <c r="A2" s="110" t="s">
        <v>33</v>
      </c>
      <c r="B2" s="110"/>
      <c r="C2" s="110"/>
      <c r="D2" s="110"/>
      <c r="E2" s="110"/>
      <c r="F2" s="110"/>
      <c r="G2" s="119"/>
      <c r="H2" s="119"/>
    </row>
    <row r="3" spans="1:8" ht="18">
      <c r="A3" s="32"/>
      <c r="B3" s="33"/>
      <c r="C3" s="33"/>
      <c r="D3" s="33"/>
      <c r="E3" s="33"/>
      <c r="F3" s="44"/>
      <c r="G3" s="44"/>
      <c r="H3" s="44"/>
    </row>
    <row r="4" spans="1:8" ht="28.5">
      <c r="A4" s="120"/>
      <c r="B4" s="121"/>
      <c r="C4" s="121"/>
      <c r="D4" s="121"/>
      <c r="E4" s="122"/>
      <c r="F4" s="46" t="s">
        <v>94</v>
      </c>
      <c r="G4" s="46" t="s">
        <v>47</v>
      </c>
      <c r="H4" s="46" t="s">
        <v>95</v>
      </c>
    </row>
    <row r="5" spans="1:8">
      <c r="A5" s="34"/>
      <c r="B5" s="123"/>
      <c r="C5" s="123"/>
      <c r="D5" s="123"/>
      <c r="E5" s="124"/>
    </row>
    <row r="6" spans="1:8" ht="15.75" customHeight="1">
      <c r="A6" s="117" t="s">
        <v>34</v>
      </c>
      <c r="B6" s="104"/>
      <c r="C6" s="104"/>
      <c r="D6" s="104"/>
      <c r="E6" s="107"/>
      <c r="F6" s="35">
        <f>SUM('Funkcijska klasifikacija'!D4-'Funkcijska klasifikacija'!D31)</f>
        <v>3474345</v>
      </c>
      <c r="G6" s="35">
        <f>SUM('Funkcijska klasifikacija'!E4-'Funkcijska klasifikacija'!E31)</f>
        <v>-59000</v>
      </c>
      <c r="H6" s="35">
        <f>SUM('Funkcijska klasifikacija'!F4-'Funkcijska klasifikacija'!F31)</f>
        <v>3415345</v>
      </c>
    </row>
    <row r="7" spans="1:8" ht="15.75">
      <c r="A7" s="106" t="s">
        <v>35</v>
      </c>
      <c r="B7" s="107"/>
      <c r="C7" s="107"/>
      <c r="D7" s="107"/>
      <c r="E7" s="107"/>
      <c r="F7" s="36"/>
      <c r="G7" s="36"/>
      <c r="H7" s="36"/>
    </row>
    <row r="8" spans="1:8" ht="15.75">
      <c r="A8" s="37" t="s">
        <v>36</v>
      </c>
      <c r="B8" s="38"/>
      <c r="C8" s="38"/>
      <c r="D8" s="38"/>
      <c r="E8" s="38"/>
      <c r="F8" s="35">
        <f>SUM('Funkcijska klasifikacija'!D42)</f>
        <v>3484345</v>
      </c>
      <c r="G8" s="35">
        <f>SUM('Funkcijska klasifikacija'!E42)</f>
        <v>-35475</v>
      </c>
      <c r="H8" s="35">
        <f>SUM('Funkcijska klasifikacija'!F42)</f>
        <v>3448870</v>
      </c>
    </row>
    <row r="9" spans="1:8" ht="15.75" customHeight="1">
      <c r="A9" s="103" t="s">
        <v>37</v>
      </c>
      <c r="B9" s="104"/>
      <c r="C9" s="104"/>
      <c r="D9" s="104"/>
      <c r="E9" s="105"/>
      <c r="F9" s="36">
        <f>SUM(F8-F10)</f>
        <v>3129345</v>
      </c>
      <c r="G9" s="36">
        <f t="shared" ref="G9:H9" si="0">SUM(G8-G10)</f>
        <v>10525</v>
      </c>
      <c r="H9" s="36">
        <f t="shared" si="0"/>
        <v>3139870</v>
      </c>
    </row>
    <row r="10" spans="1:8" ht="15.75">
      <c r="A10" s="106" t="s">
        <v>38</v>
      </c>
      <c r="B10" s="107"/>
      <c r="C10" s="107"/>
      <c r="D10" s="107"/>
      <c r="E10" s="107"/>
      <c r="F10" s="36">
        <f>SUM('Funkcijska klasifikacija'!D64+'Funkcijska klasifikacija'!D79+'Funkcijska klasifikacija'!D88)</f>
        <v>355000</v>
      </c>
      <c r="G10" s="36">
        <f>SUM('Funkcijska klasifikacija'!E64+'Funkcijska klasifikacija'!E79+'Funkcijska klasifikacija'!E88)</f>
        <v>-46000</v>
      </c>
      <c r="H10" s="36">
        <f>SUM('Funkcijska klasifikacija'!F64+'Funkcijska klasifikacija'!F79+'Funkcijska klasifikacija'!F88)</f>
        <v>309000</v>
      </c>
    </row>
    <row r="11" spans="1:8" ht="15.75" customHeight="1">
      <c r="A11" s="108" t="s">
        <v>39</v>
      </c>
      <c r="B11" s="109"/>
      <c r="C11" s="109"/>
      <c r="D11" s="109"/>
      <c r="E11" s="109"/>
      <c r="F11" s="39">
        <f>+F6-F8</f>
        <v>-10000</v>
      </c>
      <c r="G11" s="39">
        <f t="shared" ref="G11:H11" si="1">+G6-G8</f>
        <v>-23525</v>
      </c>
      <c r="H11" s="39">
        <f t="shared" si="1"/>
        <v>-33525</v>
      </c>
    </row>
    <row r="12" spans="1:8" ht="18">
      <c r="A12" s="110"/>
      <c r="B12" s="111"/>
      <c r="C12" s="111"/>
      <c r="D12" s="111"/>
      <c r="E12" s="111"/>
      <c r="F12" s="112"/>
      <c r="G12" s="112"/>
      <c r="H12" s="112"/>
    </row>
    <row r="13" spans="1:8" ht="28.5">
      <c r="A13" s="40"/>
      <c r="B13" s="41"/>
      <c r="C13" s="41"/>
      <c r="D13" s="45"/>
      <c r="E13" s="42"/>
      <c r="F13" s="46" t="s">
        <v>94</v>
      </c>
      <c r="G13" s="46" t="s">
        <v>47</v>
      </c>
      <c r="H13" s="46" t="s">
        <v>95</v>
      </c>
    </row>
    <row r="14" spans="1:8" ht="15.75" customHeight="1">
      <c r="A14" s="113" t="s">
        <v>40</v>
      </c>
      <c r="B14" s="114"/>
      <c r="C14" s="114"/>
      <c r="D14" s="114"/>
      <c r="E14" s="115"/>
      <c r="F14" s="43">
        <v>10000</v>
      </c>
      <c r="G14" s="43">
        <v>23525</v>
      </c>
      <c r="H14" s="39">
        <f>SUM(F14:G14)</f>
        <v>33525</v>
      </c>
    </row>
    <row r="15" spans="1:8" ht="15.75" customHeight="1">
      <c r="A15" s="113" t="s">
        <v>41</v>
      </c>
      <c r="B15" s="114"/>
      <c r="C15" s="114"/>
      <c r="D15" s="114"/>
      <c r="E15" s="115"/>
      <c r="F15" s="43">
        <v>10000</v>
      </c>
      <c r="G15" s="43">
        <v>23525</v>
      </c>
      <c r="H15" s="39">
        <f>SUM(F15:G15)</f>
        <v>33525</v>
      </c>
    </row>
    <row r="16" spans="1:8" ht="18">
      <c r="A16" s="116"/>
      <c r="B16" s="111"/>
      <c r="C16" s="111"/>
      <c r="D16" s="111"/>
      <c r="E16" s="111"/>
      <c r="F16" s="112"/>
      <c r="G16" s="112"/>
      <c r="H16" s="112"/>
    </row>
    <row r="17" spans="1:8" ht="28.5">
      <c r="A17" s="40"/>
      <c r="B17" s="41"/>
      <c r="C17" s="41"/>
      <c r="D17" s="45"/>
      <c r="E17" s="42"/>
      <c r="F17" s="46" t="s">
        <v>94</v>
      </c>
      <c r="G17" s="46" t="s">
        <v>47</v>
      </c>
      <c r="H17" s="46" t="s">
        <v>95</v>
      </c>
    </row>
    <row r="18" spans="1:8" ht="15.75" customHeight="1">
      <c r="A18" s="117" t="s">
        <v>42</v>
      </c>
      <c r="B18" s="104"/>
      <c r="C18" s="104"/>
      <c r="D18" s="104"/>
      <c r="E18" s="104"/>
      <c r="F18" s="36"/>
      <c r="G18" s="36"/>
      <c r="H18" s="36"/>
    </row>
    <row r="19" spans="1:8" ht="15.75" customHeight="1">
      <c r="A19" s="117" t="s">
        <v>43</v>
      </c>
      <c r="B19" s="104"/>
      <c r="C19" s="104"/>
      <c r="D19" s="104"/>
      <c r="E19" s="104"/>
      <c r="F19" s="36"/>
      <c r="G19" s="36"/>
      <c r="H19" s="36"/>
    </row>
    <row r="20" spans="1:8" ht="15.75" customHeight="1">
      <c r="A20" s="108" t="s">
        <v>44</v>
      </c>
      <c r="B20" s="109"/>
      <c r="C20" s="109"/>
      <c r="D20" s="109"/>
      <c r="E20" s="109"/>
      <c r="F20" s="35">
        <f>F18-F19</f>
        <v>0</v>
      </c>
      <c r="G20" s="35">
        <f>G18-G19</f>
        <v>0</v>
      </c>
      <c r="H20" s="35">
        <f>H18-H19</f>
        <v>0</v>
      </c>
    </row>
    <row r="21" spans="1:8" ht="18">
      <c r="A21" s="116"/>
      <c r="B21" s="111"/>
      <c r="C21" s="111"/>
      <c r="D21" s="111"/>
      <c r="E21" s="111"/>
      <c r="F21" s="112"/>
      <c r="G21" s="112"/>
      <c r="H21" s="112"/>
    </row>
    <row r="22" spans="1:8" ht="15.75" customHeight="1">
      <c r="A22" s="103" t="s">
        <v>45</v>
      </c>
      <c r="B22" s="104"/>
      <c r="C22" s="104"/>
      <c r="D22" s="104"/>
      <c r="E22" s="104"/>
      <c r="F22" s="36">
        <f>IF((F11+F15+F20)&lt;&gt;0,"NESLAGANJE ZBROJA",(F11+F15+F20))</f>
        <v>0</v>
      </c>
      <c r="G22" s="36">
        <f>IF((G11+G15+G20)&lt;&gt;0,"NESLAGANJE ZBROJA",(G11+G15+G20))</f>
        <v>0</v>
      </c>
      <c r="H22" s="36">
        <f>IF((H11+H15+H20)&lt;&gt;0,"NESLAGANJE ZBROJA",(H11+H15+H20))</f>
        <v>0</v>
      </c>
    </row>
    <row r="24" spans="1:8" ht="15.75">
      <c r="A24" s="101" t="s">
        <v>96</v>
      </c>
      <c r="B24" s="102"/>
      <c r="C24" s="102"/>
      <c r="D24" s="102"/>
      <c r="E24" s="102"/>
      <c r="F24" s="36">
        <v>3484345</v>
      </c>
      <c r="G24" s="36">
        <v>-35475</v>
      </c>
      <c r="H24" s="36">
        <f>SUM(F24:G24)</f>
        <v>3448870</v>
      </c>
    </row>
    <row r="25" spans="1:8" ht="15.75">
      <c r="A25" s="101" t="s">
        <v>97</v>
      </c>
      <c r="B25" s="102"/>
      <c r="C25" s="102"/>
      <c r="D25" s="102"/>
      <c r="E25" s="102"/>
      <c r="F25" s="36">
        <v>3484345</v>
      </c>
      <c r="G25" s="36">
        <v>-35475</v>
      </c>
      <c r="H25" s="36">
        <f>SUM(F25:G25)</f>
        <v>3448870</v>
      </c>
    </row>
  </sheetData>
  <mergeCells count="20">
    <mergeCell ref="A7:E7"/>
    <mergeCell ref="A1:H1"/>
    <mergeCell ref="A2:H2"/>
    <mergeCell ref="A4:E4"/>
    <mergeCell ref="B5:E5"/>
    <mergeCell ref="A6:E6"/>
    <mergeCell ref="A24:E24"/>
    <mergeCell ref="A25:E25"/>
    <mergeCell ref="A22:E22"/>
    <mergeCell ref="A9:E9"/>
    <mergeCell ref="A10:E10"/>
    <mergeCell ref="A11:E11"/>
    <mergeCell ref="A12:H12"/>
    <mergeCell ref="A14:E14"/>
    <mergeCell ref="A15:E15"/>
    <mergeCell ref="A16:H16"/>
    <mergeCell ref="A18:E18"/>
    <mergeCell ref="A19:E19"/>
    <mergeCell ref="A20:E20"/>
    <mergeCell ref="A21:H21"/>
  </mergeCells>
  <conditionalFormatting sqref="F4:H4">
    <cfRule type="expression" dxfId="191" priority="19">
      <formula>OR($A4="Aktivnost",$A4="Kapitalni projekt",$A4="Tekući projekt")</formula>
    </cfRule>
    <cfRule type="expression" dxfId="190" priority="20">
      <formula>$C4="GRAD SAMOBOR- POMOĆI"</formula>
    </cfRule>
    <cfRule type="expression" dxfId="189" priority="21">
      <formula>$C4="GRADSKA KNJIŽNICA-PRIHODI OD DONACIJA"</formula>
    </cfRule>
    <cfRule type="expression" dxfId="188" priority="22">
      <formula>$C4="GRAD SAMOBOR-  Opći prihodi i  primici"</formula>
    </cfRule>
    <cfRule type="expression" dxfId="187" priority="23">
      <formula>$C4="GRADSKA KNJIŽNICA- VLASTITI PRIHODI"</formula>
    </cfRule>
    <cfRule type="expression" dxfId="186" priority="24">
      <formula>$C4="GRADSKA KNJIŽNICA - PRIHODI OD POMOĆI"</formula>
    </cfRule>
  </conditionalFormatting>
  <conditionalFormatting sqref="F13:H13">
    <cfRule type="expression" dxfId="185" priority="7">
      <formula>OR($A13="Aktivnost",$A13="Kapitalni projekt",$A13="Tekući projekt")</formula>
    </cfRule>
    <cfRule type="expression" dxfId="184" priority="8">
      <formula>$C13="GRAD SAMOBOR- POMOĆI"</formula>
    </cfRule>
    <cfRule type="expression" dxfId="183" priority="9">
      <formula>$C13="GRADSKA KNJIŽNICA-PRIHODI OD DONACIJA"</formula>
    </cfRule>
    <cfRule type="expression" dxfId="182" priority="10">
      <formula>$C13="GRAD SAMOBOR-  Opći prihodi i  primici"</formula>
    </cfRule>
    <cfRule type="expression" dxfId="181" priority="11">
      <formula>$C13="GRADSKA KNJIŽNICA- VLASTITI PRIHODI"</formula>
    </cfRule>
    <cfRule type="expression" dxfId="180" priority="12">
      <formula>$C13="GRADSKA KNJIŽNICA - PRIHODI OD POMOĆI"</formula>
    </cfRule>
  </conditionalFormatting>
  <conditionalFormatting sqref="F17:H17">
    <cfRule type="expression" dxfId="179" priority="1">
      <formula>OR($A17="Aktivnost",$A17="Kapitalni projekt",$A17="Tekući projekt")</formula>
    </cfRule>
    <cfRule type="expression" dxfId="178" priority="2">
      <formula>$C17="GRAD SAMOBOR- POMOĆI"</formula>
    </cfRule>
    <cfRule type="expression" dxfId="177" priority="3">
      <formula>$C17="GRADSKA KNJIŽNICA-PRIHODI OD DONACIJA"</formula>
    </cfRule>
    <cfRule type="expression" dxfId="176" priority="4">
      <formula>$C17="GRAD SAMOBOR-  Opći prihodi i  primici"</formula>
    </cfRule>
    <cfRule type="expression" dxfId="175" priority="5">
      <formula>$C17="GRADSKA KNJIŽNICA- VLASTITI PRIHODI"</formula>
    </cfRule>
    <cfRule type="expression" dxfId="174" priority="6">
      <formula>$C17="GRADSKA KNJIŽNICA - PRIHODI OD POMOĆI"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90"/>
  <sheetViews>
    <sheetView showGridLines="0" zoomScaleNormal="100" workbookViewId="0">
      <selection activeCell="C33" sqref="C33"/>
    </sheetView>
  </sheetViews>
  <sheetFormatPr defaultRowHeight="15"/>
  <cols>
    <col min="1" max="1" width="10.140625" style="8" customWidth="1"/>
    <col min="2" max="2" width="11.7109375" style="8" customWidth="1"/>
    <col min="3" max="3" width="61.7109375" style="8" customWidth="1"/>
    <col min="4" max="6" width="12.7109375" style="8" customWidth="1"/>
    <col min="7" max="10" width="12.7109375" customWidth="1"/>
    <col min="11" max="11" width="11.7109375" customWidth="1"/>
    <col min="12" max="12" width="2.28515625" bestFit="1" customWidth="1"/>
    <col min="13" max="13" width="12.42578125" style="8" customWidth="1"/>
    <col min="14" max="16384" width="9.140625" style="8"/>
  </cols>
  <sheetData>
    <row r="1" spans="1:6">
      <c r="A1" s="4" t="s">
        <v>15</v>
      </c>
    </row>
    <row r="2" spans="1:6">
      <c r="A2" s="4"/>
    </row>
    <row r="3" spans="1:6" ht="30">
      <c r="A3" s="2" t="s">
        <v>9</v>
      </c>
      <c r="B3" s="1" t="s">
        <v>8</v>
      </c>
      <c r="C3" s="1" t="s">
        <v>10</v>
      </c>
      <c r="D3" s="3" t="s">
        <v>46</v>
      </c>
      <c r="E3" s="1" t="s">
        <v>47</v>
      </c>
      <c r="F3" s="1" t="s">
        <v>48</v>
      </c>
    </row>
    <row r="4" spans="1:6">
      <c r="A4" s="9" t="s">
        <v>11</v>
      </c>
      <c r="B4" s="10"/>
      <c r="C4" s="10"/>
      <c r="D4" s="11">
        <f t="shared" ref="D4:F4" si="0">SUM(D5:D8)</f>
        <v>3484345</v>
      </c>
      <c r="E4" s="11">
        <f t="shared" si="0"/>
        <v>-35475</v>
      </c>
      <c r="F4" s="11">
        <f t="shared" si="0"/>
        <v>3448870</v>
      </c>
    </row>
    <row r="5" spans="1:6">
      <c r="A5" s="12" t="s">
        <v>0</v>
      </c>
      <c r="B5" s="12" t="s">
        <v>5</v>
      </c>
      <c r="C5" s="13" t="s">
        <v>6</v>
      </c>
      <c r="D5" s="14">
        <f>SUM(D22)</f>
        <v>2943945</v>
      </c>
      <c r="E5" s="14">
        <f t="shared" ref="E5:F5" si="1">SUM(E22)</f>
        <v>0</v>
      </c>
      <c r="F5" s="14">
        <f t="shared" si="1"/>
        <v>2943945</v>
      </c>
    </row>
    <row r="6" spans="1:6">
      <c r="A6" s="16" t="s">
        <v>0</v>
      </c>
      <c r="B6" s="16" t="s">
        <v>16</v>
      </c>
      <c r="C6" s="17" t="s">
        <v>17</v>
      </c>
      <c r="D6" s="20">
        <f>SUM(D26)</f>
        <v>314400</v>
      </c>
      <c r="E6" s="20">
        <f t="shared" ref="E6:F6" si="2">SUM(E26)</f>
        <v>23525</v>
      </c>
      <c r="F6" s="20">
        <f t="shared" si="2"/>
        <v>337925</v>
      </c>
    </row>
    <row r="7" spans="1:6">
      <c r="A7" s="23" t="s">
        <v>0</v>
      </c>
      <c r="B7" s="23" t="s">
        <v>20</v>
      </c>
      <c r="C7" s="24" t="s">
        <v>21</v>
      </c>
      <c r="D7" s="18">
        <f>SUM(D33)</f>
        <v>226000</v>
      </c>
      <c r="E7" s="18">
        <f t="shared" ref="E7:F7" si="3">SUM(E33)</f>
        <v>-59000</v>
      </c>
      <c r="F7" s="18">
        <f t="shared" si="3"/>
        <v>167000</v>
      </c>
    </row>
    <row r="8" spans="1:6">
      <c r="A8" s="16" t="s">
        <v>0</v>
      </c>
      <c r="B8" s="16" t="s">
        <v>24</v>
      </c>
      <c r="C8" s="17" t="s">
        <v>25</v>
      </c>
      <c r="D8" s="20">
        <f>SUM(D39)</f>
        <v>0</v>
      </c>
      <c r="E8" s="20">
        <f t="shared" ref="E8:F8" si="4">SUM(E39)</f>
        <v>0</v>
      </c>
      <c r="F8" s="20">
        <f t="shared" si="4"/>
        <v>0</v>
      </c>
    </row>
    <row r="9" spans="1:6">
      <c r="A9" s="9" t="s">
        <v>12</v>
      </c>
      <c r="B9" s="10"/>
      <c r="C9" s="10"/>
      <c r="D9" s="11">
        <f t="shared" ref="D9:F9" si="5">SUM(D10:D13)</f>
        <v>3484345</v>
      </c>
      <c r="E9" s="11">
        <f t="shared" si="5"/>
        <v>-35475</v>
      </c>
      <c r="F9" s="11">
        <f t="shared" si="5"/>
        <v>3448870</v>
      </c>
    </row>
    <row r="10" spans="1:6">
      <c r="A10" s="12" t="s">
        <v>0</v>
      </c>
      <c r="B10" s="12" t="s">
        <v>5</v>
      </c>
      <c r="C10" s="13" t="s">
        <v>6</v>
      </c>
      <c r="D10" s="14">
        <f>SUM(D44+D67+D77)</f>
        <v>2943945</v>
      </c>
      <c r="E10" s="14">
        <f t="shared" ref="E10:F10" si="6">SUM(E44+E67+E77)</f>
        <v>0</v>
      </c>
      <c r="F10" s="14">
        <f t="shared" si="6"/>
        <v>2943945</v>
      </c>
    </row>
    <row r="11" spans="1:6">
      <c r="A11" s="16" t="s">
        <v>0</v>
      </c>
      <c r="B11" s="16" t="s">
        <v>16</v>
      </c>
      <c r="C11" s="17" t="s">
        <v>17</v>
      </c>
      <c r="D11" s="20">
        <f>SUM(D55+D82)</f>
        <v>314400</v>
      </c>
      <c r="E11" s="20">
        <f t="shared" ref="E11:F11" si="7">SUM(E55+E82)</f>
        <v>23525</v>
      </c>
      <c r="F11" s="20">
        <f t="shared" si="7"/>
        <v>337925</v>
      </c>
    </row>
    <row r="12" spans="1:6">
      <c r="A12" s="23" t="s">
        <v>0</v>
      </c>
      <c r="B12" s="23" t="s">
        <v>20</v>
      </c>
      <c r="C12" s="24" t="s">
        <v>21</v>
      </c>
      <c r="D12" s="18">
        <f>SUM(D72+D86)</f>
        <v>226000</v>
      </c>
      <c r="E12" s="18">
        <f t="shared" ref="E12:F12" si="8">SUM(E72+E86)</f>
        <v>-59000</v>
      </c>
      <c r="F12" s="18">
        <f t="shared" si="8"/>
        <v>167000</v>
      </c>
    </row>
    <row r="13" spans="1:6">
      <c r="A13" s="16" t="s">
        <v>0</v>
      </c>
      <c r="B13" s="16" t="s">
        <v>24</v>
      </c>
      <c r="C13" s="17" t="s">
        <v>25</v>
      </c>
      <c r="D13" s="20"/>
      <c r="E13" s="20"/>
      <c r="F13" s="20"/>
    </row>
    <row r="14" spans="1:6">
      <c r="A14" s="9" t="s">
        <v>14</v>
      </c>
      <c r="B14" s="10"/>
      <c r="C14" s="10"/>
      <c r="D14" s="11">
        <f t="shared" ref="D14:F14" si="9">SUM(D15:D18)</f>
        <v>0</v>
      </c>
      <c r="E14" s="11">
        <f t="shared" si="9"/>
        <v>0</v>
      </c>
      <c r="F14" s="11">
        <f t="shared" si="9"/>
        <v>0</v>
      </c>
    </row>
    <row r="15" spans="1:6">
      <c r="A15" s="12" t="s">
        <v>0</v>
      </c>
      <c r="B15" s="12" t="s">
        <v>5</v>
      </c>
      <c r="C15" s="13" t="s">
        <v>6</v>
      </c>
      <c r="D15" s="14"/>
      <c r="E15" s="14"/>
      <c r="F15" s="14"/>
    </row>
    <row r="16" spans="1:6">
      <c r="A16" s="16" t="s">
        <v>0</v>
      </c>
      <c r="B16" s="16" t="s">
        <v>16</v>
      </c>
      <c r="C16" s="17" t="s">
        <v>17</v>
      </c>
      <c r="D16" s="20"/>
      <c r="E16" s="20"/>
      <c r="F16" s="20"/>
    </row>
    <row r="17" spans="1:6">
      <c r="A17" s="23" t="s">
        <v>0</v>
      </c>
      <c r="B17" s="23" t="s">
        <v>20</v>
      </c>
      <c r="C17" s="24" t="s">
        <v>21</v>
      </c>
      <c r="D17" s="18"/>
      <c r="E17" s="18"/>
      <c r="F17" s="18"/>
    </row>
    <row r="18" spans="1:6">
      <c r="A18" s="16" t="s">
        <v>0</v>
      </c>
      <c r="B18" s="16" t="s">
        <v>24</v>
      </c>
      <c r="C18" s="17" t="s">
        <v>25</v>
      </c>
      <c r="D18" s="20"/>
      <c r="E18" s="20"/>
      <c r="F18" s="20"/>
    </row>
    <row r="20" spans="1:6" ht="30" customHeight="1">
      <c r="A20" s="2" t="s">
        <v>9</v>
      </c>
      <c r="B20" s="1" t="s">
        <v>8</v>
      </c>
      <c r="C20" s="1" t="s">
        <v>10</v>
      </c>
      <c r="D20" s="1" t="str">
        <f>+D3</f>
        <v>Plan 2020</v>
      </c>
      <c r="E20" s="1" t="str">
        <f t="shared" ref="E20:F20" si="10">+E3</f>
        <v>Izmjene</v>
      </c>
      <c r="F20" s="1" t="str">
        <f t="shared" si="10"/>
        <v>Novi Plan 2020.</v>
      </c>
    </row>
    <row r="21" spans="1:6">
      <c r="A21" s="9" t="s">
        <v>11</v>
      </c>
      <c r="B21" s="10"/>
      <c r="C21" s="10"/>
      <c r="D21" s="11">
        <f>+D22+D25</f>
        <v>3484345</v>
      </c>
      <c r="E21" s="11">
        <f>+E22+E25</f>
        <v>-35475</v>
      </c>
      <c r="F21" s="11">
        <f>SUM(D21:E21)</f>
        <v>3448870</v>
      </c>
    </row>
    <row r="22" spans="1:6">
      <c r="A22" s="12" t="s">
        <v>0</v>
      </c>
      <c r="B22" s="12" t="s">
        <v>5</v>
      </c>
      <c r="C22" s="13" t="s">
        <v>6</v>
      </c>
      <c r="D22" s="14">
        <f>SUM(D24:D24)</f>
        <v>2943945</v>
      </c>
      <c r="E22" s="14">
        <f>SUM(E24:E24)</f>
        <v>0</v>
      </c>
      <c r="F22" s="14">
        <f>SUM(F24:F24)</f>
        <v>2943945</v>
      </c>
    </row>
    <row r="23" spans="1:6" ht="30">
      <c r="A23" s="49"/>
      <c r="B23" s="51">
        <v>67</v>
      </c>
      <c r="C23" s="52" t="s">
        <v>50</v>
      </c>
      <c r="D23" s="54">
        <f>SUM(D24)</f>
        <v>2943945</v>
      </c>
      <c r="E23" s="54">
        <f t="shared" ref="E23:F23" si="11">SUM(E24)</f>
        <v>0</v>
      </c>
      <c r="F23" s="54">
        <f t="shared" si="11"/>
        <v>2943945</v>
      </c>
    </row>
    <row r="24" spans="1:6" ht="30">
      <c r="A24" s="31"/>
      <c r="B24" s="5">
        <v>671</v>
      </c>
      <c r="C24" s="50" t="s">
        <v>50</v>
      </c>
      <c r="D24" s="15">
        <v>2943945</v>
      </c>
      <c r="E24" s="15">
        <v>0</v>
      </c>
      <c r="F24" s="15">
        <f>SUM(D24:E24)</f>
        <v>2943945</v>
      </c>
    </row>
    <row r="25" spans="1:6">
      <c r="A25" s="6" t="s">
        <v>13</v>
      </c>
      <c r="B25" s="6"/>
      <c r="C25" s="7"/>
      <c r="D25" s="19">
        <f>+D26+D33+D39</f>
        <v>540400</v>
      </c>
      <c r="E25" s="19">
        <f>+E26+E33+E39</f>
        <v>-35475</v>
      </c>
      <c r="F25" s="19">
        <f>+F26+F33+F39</f>
        <v>504925</v>
      </c>
    </row>
    <row r="26" spans="1:6">
      <c r="A26" s="16" t="s">
        <v>0</v>
      </c>
      <c r="B26" s="16" t="s">
        <v>16</v>
      </c>
      <c r="C26" s="17" t="s">
        <v>17</v>
      </c>
      <c r="D26" s="20">
        <f>SUM(D27+D29+D31)</f>
        <v>314400</v>
      </c>
      <c r="E26" s="20">
        <f>SUM(E27+E29+E31)</f>
        <v>23525</v>
      </c>
      <c r="F26" s="20">
        <f>SUM(D26:E26)</f>
        <v>337925</v>
      </c>
    </row>
    <row r="27" spans="1:6">
      <c r="A27" s="49"/>
      <c r="B27" s="51">
        <v>64</v>
      </c>
      <c r="C27" s="53" t="s">
        <v>18</v>
      </c>
      <c r="D27" s="54">
        <f>SUM(D28)</f>
        <v>50</v>
      </c>
      <c r="E27" s="54">
        <f t="shared" ref="E27:F27" si="12">SUM(E28)</f>
        <v>0</v>
      </c>
      <c r="F27" s="54">
        <f t="shared" si="12"/>
        <v>50</v>
      </c>
    </row>
    <row r="28" spans="1:6">
      <c r="A28" s="21"/>
      <c r="B28" s="21" t="s">
        <v>1</v>
      </c>
      <c r="C28" s="22" t="s">
        <v>18</v>
      </c>
      <c r="D28" s="15">
        <v>50</v>
      </c>
      <c r="E28" s="15">
        <v>0</v>
      </c>
      <c r="F28" s="15">
        <f t="shared" ref="F28:F63" si="13">+D28+E28</f>
        <v>50</v>
      </c>
    </row>
    <row r="29" spans="1:6">
      <c r="A29" s="21"/>
      <c r="B29" s="23">
        <v>66</v>
      </c>
      <c r="C29" s="24" t="s">
        <v>52</v>
      </c>
      <c r="D29" s="18">
        <f>SUM(D30)</f>
        <v>304350</v>
      </c>
      <c r="E29" s="18">
        <f t="shared" ref="E29:F29" si="14">SUM(E30)</f>
        <v>0</v>
      </c>
      <c r="F29" s="18">
        <f t="shared" si="14"/>
        <v>304350</v>
      </c>
    </row>
    <row r="30" spans="1:6">
      <c r="A30" s="21"/>
      <c r="B30" s="21">
        <v>661</v>
      </c>
      <c r="C30" s="22" t="s">
        <v>52</v>
      </c>
      <c r="D30" s="15">
        <v>304350</v>
      </c>
      <c r="E30" s="15">
        <v>0</v>
      </c>
      <c r="F30" s="15">
        <f t="shared" si="13"/>
        <v>304350</v>
      </c>
    </row>
    <row r="31" spans="1:6">
      <c r="A31" s="21"/>
      <c r="B31" s="23">
        <v>92</v>
      </c>
      <c r="C31" s="24" t="s">
        <v>19</v>
      </c>
      <c r="D31" s="18">
        <f>SUM(D32)</f>
        <v>10000</v>
      </c>
      <c r="E31" s="18">
        <f t="shared" ref="E31:F31" si="15">SUM(E32)</f>
        <v>23525</v>
      </c>
      <c r="F31" s="18">
        <f t="shared" si="15"/>
        <v>33525</v>
      </c>
    </row>
    <row r="32" spans="1:6">
      <c r="A32" s="21"/>
      <c r="B32" s="21">
        <v>922</v>
      </c>
      <c r="C32" s="22" t="s">
        <v>19</v>
      </c>
      <c r="D32" s="15">
        <v>10000</v>
      </c>
      <c r="E32" s="15">
        <v>23525</v>
      </c>
      <c r="F32" s="15">
        <f t="shared" si="13"/>
        <v>33525</v>
      </c>
    </row>
    <row r="33" spans="1:6">
      <c r="A33" s="21" t="s">
        <v>0</v>
      </c>
      <c r="B33" s="21" t="s">
        <v>20</v>
      </c>
      <c r="C33" s="22" t="s">
        <v>21</v>
      </c>
      <c r="D33" s="15">
        <f>SUM(D35:D38)</f>
        <v>226000</v>
      </c>
      <c r="E33" s="15">
        <f>SUM(E35:E38)</f>
        <v>-59000</v>
      </c>
      <c r="F33" s="15">
        <f>SUM(F35:F38)</f>
        <v>167000</v>
      </c>
    </row>
    <row r="34" spans="1:6">
      <c r="A34" s="49"/>
      <c r="B34" s="55">
        <v>63</v>
      </c>
      <c r="C34" s="56" t="s">
        <v>51</v>
      </c>
      <c r="D34" s="54">
        <f>SUM(D35:D36)</f>
        <v>226000</v>
      </c>
      <c r="E34" s="54">
        <f t="shared" ref="E34:F34" si="16">SUM(E35:E36)</f>
        <v>-59000</v>
      </c>
      <c r="F34" s="54">
        <f t="shared" si="16"/>
        <v>167000</v>
      </c>
    </row>
    <row r="35" spans="1:6">
      <c r="A35" s="21"/>
      <c r="B35" s="21">
        <v>634</v>
      </c>
      <c r="C35" s="22" t="s">
        <v>22</v>
      </c>
      <c r="D35" s="15">
        <v>0</v>
      </c>
      <c r="E35" s="15">
        <v>0</v>
      </c>
      <c r="F35" s="15">
        <f t="shared" si="13"/>
        <v>0</v>
      </c>
    </row>
    <row r="36" spans="1:6">
      <c r="A36" s="21"/>
      <c r="B36" s="21">
        <v>636</v>
      </c>
      <c r="C36" s="22" t="s">
        <v>23</v>
      </c>
      <c r="D36" s="15">
        <v>226000</v>
      </c>
      <c r="E36" s="15">
        <v>-59000</v>
      </c>
      <c r="F36" s="15">
        <f t="shared" si="13"/>
        <v>167000</v>
      </c>
    </row>
    <row r="37" spans="1:6">
      <c r="A37" s="21"/>
      <c r="B37" s="23">
        <v>92</v>
      </c>
      <c r="C37" s="24" t="s">
        <v>19</v>
      </c>
      <c r="D37" s="18">
        <v>0</v>
      </c>
      <c r="E37" s="18">
        <v>0</v>
      </c>
      <c r="F37" s="18">
        <f t="shared" si="13"/>
        <v>0</v>
      </c>
    </row>
    <row r="38" spans="1:6">
      <c r="A38" s="21"/>
      <c r="B38" s="21">
        <v>922</v>
      </c>
      <c r="C38" s="22" t="s">
        <v>19</v>
      </c>
      <c r="D38" s="15">
        <v>0</v>
      </c>
      <c r="E38" s="15">
        <v>0</v>
      </c>
      <c r="F38" s="15">
        <f t="shared" si="13"/>
        <v>0</v>
      </c>
    </row>
    <row r="39" spans="1:6">
      <c r="A39" s="21" t="s">
        <v>0</v>
      </c>
      <c r="B39" s="21" t="s">
        <v>24</v>
      </c>
      <c r="C39" s="22" t="s">
        <v>25</v>
      </c>
      <c r="D39" s="15">
        <f t="shared" ref="D39:F39" si="17">SUM(D41)</f>
        <v>0</v>
      </c>
      <c r="E39" s="15">
        <f t="shared" si="17"/>
        <v>0</v>
      </c>
      <c r="F39" s="15">
        <f t="shared" si="17"/>
        <v>0</v>
      </c>
    </row>
    <row r="40" spans="1:6">
      <c r="A40" s="53"/>
      <c r="B40" s="51">
        <v>66</v>
      </c>
      <c r="C40" s="53" t="s">
        <v>26</v>
      </c>
      <c r="D40" s="53">
        <v>0</v>
      </c>
      <c r="E40" s="53">
        <v>0</v>
      </c>
      <c r="F40" s="53">
        <v>0</v>
      </c>
    </row>
    <row r="41" spans="1:6">
      <c r="A41" s="21"/>
      <c r="B41" s="21">
        <v>663</v>
      </c>
      <c r="C41" s="22" t="s">
        <v>26</v>
      </c>
      <c r="D41" s="15">
        <v>0</v>
      </c>
      <c r="E41" s="15">
        <v>0</v>
      </c>
      <c r="F41" s="15">
        <f t="shared" si="13"/>
        <v>0</v>
      </c>
    </row>
    <row r="42" spans="1:6">
      <c r="A42" s="9" t="s">
        <v>12</v>
      </c>
      <c r="B42" s="10"/>
      <c r="C42" s="10"/>
      <c r="D42" s="11">
        <f>SUM(D66+D43+D76)</f>
        <v>3484345</v>
      </c>
      <c r="E42" s="11">
        <f t="shared" ref="E42:F42" si="18">SUM(E66+E43+E76)</f>
        <v>-35475</v>
      </c>
      <c r="F42" s="11">
        <f t="shared" si="18"/>
        <v>3448870</v>
      </c>
    </row>
    <row r="43" spans="1:6">
      <c r="A43" s="25" t="s">
        <v>2</v>
      </c>
      <c r="B43" s="25" t="s">
        <v>3</v>
      </c>
      <c r="C43" s="26" t="s">
        <v>4</v>
      </c>
      <c r="D43" s="27">
        <f>+D44+D55</f>
        <v>3064625</v>
      </c>
      <c r="E43" s="27">
        <f>+E44+E55</f>
        <v>23525</v>
      </c>
      <c r="F43" s="27">
        <f>SUM(D43:E43)</f>
        <v>3088150</v>
      </c>
    </row>
    <row r="44" spans="1:6">
      <c r="A44" s="16" t="s">
        <v>0</v>
      </c>
      <c r="B44" s="16" t="s">
        <v>5</v>
      </c>
      <c r="C44" s="17" t="s">
        <v>6</v>
      </c>
      <c r="D44" s="20">
        <f>SUM(D46+D50)</f>
        <v>2750225</v>
      </c>
      <c r="E44" s="20">
        <f t="shared" ref="E44:F44" si="19">SUM(E46+E50)</f>
        <v>0</v>
      </c>
      <c r="F44" s="20">
        <f t="shared" si="19"/>
        <v>2750225</v>
      </c>
    </row>
    <row r="45" spans="1:6">
      <c r="A45" s="48" t="s">
        <v>49</v>
      </c>
      <c r="B45" s="48"/>
      <c r="C45" s="48"/>
      <c r="D45" s="48"/>
      <c r="E45" s="48"/>
      <c r="F45" s="48"/>
    </row>
    <row r="46" spans="1:6">
      <c r="A46" s="49"/>
      <c r="B46" s="51">
        <v>31</v>
      </c>
      <c r="C46" s="53" t="s">
        <v>59</v>
      </c>
      <c r="D46" s="54">
        <f>SUM(D47:D49)</f>
        <v>2391752</v>
      </c>
      <c r="E46" s="54">
        <f t="shared" ref="E46:F46" si="20">SUM(E47:E49)</f>
        <v>0</v>
      </c>
      <c r="F46" s="54">
        <f t="shared" si="20"/>
        <v>2391752</v>
      </c>
    </row>
    <row r="47" spans="1:6">
      <c r="A47" s="21"/>
      <c r="B47" s="21">
        <v>311</v>
      </c>
      <c r="C47" s="22" t="s">
        <v>53</v>
      </c>
      <c r="D47" s="15">
        <v>1882762</v>
      </c>
      <c r="E47" s="15"/>
      <c r="F47" s="15">
        <f t="shared" si="13"/>
        <v>1882762</v>
      </c>
    </row>
    <row r="48" spans="1:6">
      <c r="A48" s="21"/>
      <c r="B48" s="21">
        <v>312</v>
      </c>
      <c r="C48" s="22" t="s">
        <v>27</v>
      </c>
      <c r="D48" s="15">
        <v>208990</v>
      </c>
      <c r="E48" s="15"/>
      <c r="F48" s="15">
        <f t="shared" si="13"/>
        <v>208990</v>
      </c>
    </row>
    <row r="49" spans="1:6">
      <c r="A49" s="21"/>
      <c r="B49" s="21">
        <v>313</v>
      </c>
      <c r="C49" s="22" t="s">
        <v>54</v>
      </c>
      <c r="D49" s="15">
        <v>300000</v>
      </c>
      <c r="E49" s="15"/>
      <c r="F49" s="15">
        <f t="shared" si="13"/>
        <v>300000</v>
      </c>
    </row>
    <row r="50" spans="1:6">
      <c r="A50" s="21"/>
      <c r="B50" s="23">
        <v>32</v>
      </c>
      <c r="C50" s="24" t="s">
        <v>58</v>
      </c>
      <c r="D50" s="18">
        <f>SUM(D51:D54)</f>
        <v>358473</v>
      </c>
      <c r="E50" s="18">
        <f t="shared" ref="E50:F50" si="21">SUM(E51:E54)</f>
        <v>0</v>
      </c>
      <c r="F50" s="18">
        <f t="shared" si="21"/>
        <v>358473</v>
      </c>
    </row>
    <row r="51" spans="1:6">
      <c r="A51" s="21"/>
      <c r="B51" s="21">
        <v>321</v>
      </c>
      <c r="C51" s="22" t="s">
        <v>60</v>
      </c>
      <c r="D51" s="15">
        <v>62520</v>
      </c>
      <c r="E51" s="15"/>
      <c r="F51" s="15">
        <f t="shared" si="13"/>
        <v>62520</v>
      </c>
    </row>
    <row r="52" spans="1:6">
      <c r="A52" s="21"/>
      <c r="B52" s="21">
        <v>322</v>
      </c>
      <c r="C52" s="22" t="s">
        <v>57</v>
      </c>
      <c r="D52" s="15">
        <v>55793</v>
      </c>
      <c r="E52" s="15"/>
      <c r="F52" s="15">
        <f t="shared" si="13"/>
        <v>55793</v>
      </c>
    </row>
    <row r="53" spans="1:6">
      <c r="A53" s="21"/>
      <c r="B53" s="21">
        <v>323</v>
      </c>
      <c r="C53" s="22" t="s">
        <v>56</v>
      </c>
      <c r="D53" s="15">
        <v>230160</v>
      </c>
      <c r="E53" s="15"/>
      <c r="F53" s="15">
        <f t="shared" si="13"/>
        <v>230160</v>
      </c>
    </row>
    <row r="54" spans="1:6">
      <c r="A54" s="21"/>
      <c r="B54" s="21">
        <v>329</v>
      </c>
      <c r="C54" s="22" t="s">
        <v>28</v>
      </c>
      <c r="D54" s="15">
        <v>10000</v>
      </c>
      <c r="E54" s="15"/>
      <c r="F54" s="15">
        <f t="shared" si="13"/>
        <v>10000</v>
      </c>
    </row>
    <row r="55" spans="1:6">
      <c r="A55" s="23" t="s">
        <v>0</v>
      </c>
      <c r="B55" s="23" t="s">
        <v>16</v>
      </c>
      <c r="C55" s="24" t="s">
        <v>17</v>
      </c>
      <c r="D55" s="18">
        <f>SUM(D57+D62+D64)</f>
        <v>314400</v>
      </c>
      <c r="E55" s="18">
        <f t="shared" ref="E55:F55" si="22">SUM(E57+E62+E64)</f>
        <v>23525</v>
      </c>
      <c r="F55" s="18">
        <f t="shared" si="22"/>
        <v>337925</v>
      </c>
    </row>
    <row r="56" spans="1:6">
      <c r="A56" s="48" t="s">
        <v>49</v>
      </c>
      <c r="B56" s="48"/>
      <c r="C56" s="48"/>
      <c r="D56" s="48"/>
      <c r="E56" s="48"/>
      <c r="F56" s="48"/>
    </row>
    <row r="57" spans="1:6">
      <c r="A57" s="21"/>
      <c r="B57" s="23">
        <v>32</v>
      </c>
      <c r="C57" s="24" t="s">
        <v>58</v>
      </c>
      <c r="D57" s="18">
        <f>SUM(D58:D61)</f>
        <v>292900</v>
      </c>
      <c r="E57" s="18">
        <f t="shared" ref="E57" si="23">SUM(E58:E61)</f>
        <v>24525</v>
      </c>
      <c r="F57" s="18">
        <f t="shared" ref="F57" si="24">SUM(F58:F61)</f>
        <v>317425</v>
      </c>
    </row>
    <row r="58" spans="1:6">
      <c r="A58" s="21"/>
      <c r="B58" s="21">
        <v>321</v>
      </c>
      <c r="C58" s="22" t="s">
        <v>60</v>
      </c>
      <c r="D58" s="15">
        <v>11000</v>
      </c>
      <c r="E58" s="15"/>
      <c r="F58" s="15">
        <f t="shared" ref="F58:F61" si="25">+D58+E58</f>
        <v>11000</v>
      </c>
    </row>
    <row r="59" spans="1:6">
      <c r="A59" s="21"/>
      <c r="B59" s="21">
        <v>322</v>
      </c>
      <c r="C59" s="22" t="s">
        <v>57</v>
      </c>
      <c r="D59" s="15">
        <v>141000</v>
      </c>
      <c r="E59" s="15">
        <v>23525</v>
      </c>
      <c r="F59" s="15">
        <f t="shared" si="25"/>
        <v>164525</v>
      </c>
    </row>
    <row r="60" spans="1:6">
      <c r="A60" s="21"/>
      <c r="B60" s="21">
        <v>323</v>
      </c>
      <c r="C60" s="22" t="s">
        <v>56</v>
      </c>
      <c r="D60" s="15">
        <v>100300</v>
      </c>
      <c r="E60" s="15"/>
      <c r="F60" s="15">
        <f t="shared" si="25"/>
        <v>100300</v>
      </c>
    </row>
    <row r="61" spans="1:6">
      <c r="A61" s="21"/>
      <c r="B61" s="21">
        <v>329</v>
      </c>
      <c r="C61" s="22" t="s">
        <v>28</v>
      </c>
      <c r="D61" s="15">
        <v>40600</v>
      </c>
      <c r="E61" s="15">
        <v>1000</v>
      </c>
      <c r="F61" s="15">
        <f t="shared" si="25"/>
        <v>41600</v>
      </c>
    </row>
    <row r="62" spans="1:6">
      <c r="A62" s="21"/>
      <c r="B62" s="23">
        <v>34</v>
      </c>
      <c r="C62" s="24" t="s">
        <v>61</v>
      </c>
      <c r="D62" s="18">
        <f>SUM(D63)</f>
        <v>4500</v>
      </c>
      <c r="E62" s="18">
        <f t="shared" ref="E62:F62" si="26">SUM(E63)</f>
        <v>0</v>
      </c>
      <c r="F62" s="18">
        <f t="shared" si="26"/>
        <v>4500</v>
      </c>
    </row>
    <row r="63" spans="1:6">
      <c r="A63" s="21"/>
      <c r="B63" s="21">
        <v>343</v>
      </c>
      <c r="C63" s="22" t="s">
        <v>62</v>
      </c>
      <c r="D63" s="15">
        <v>4500</v>
      </c>
      <c r="E63" s="15"/>
      <c r="F63" s="15">
        <f t="shared" si="13"/>
        <v>4500</v>
      </c>
    </row>
    <row r="64" spans="1:6">
      <c r="A64" s="21"/>
      <c r="B64" s="23">
        <v>42</v>
      </c>
      <c r="C64" s="24" t="s">
        <v>63</v>
      </c>
      <c r="D64" s="18">
        <f>SUM(D65)</f>
        <v>17000</v>
      </c>
      <c r="E64" s="18">
        <f t="shared" ref="E64:F64" si="27">SUM(E65)</f>
        <v>-1000</v>
      </c>
      <c r="F64" s="18">
        <f t="shared" si="27"/>
        <v>16000</v>
      </c>
    </row>
    <row r="65" spans="1:6">
      <c r="A65" s="21"/>
      <c r="B65" s="21">
        <v>422</v>
      </c>
      <c r="C65" s="22" t="s">
        <v>64</v>
      </c>
      <c r="D65" s="15">
        <v>17000</v>
      </c>
      <c r="E65" s="15">
        <v>-1000</v>
      </c>
      <c r="F65" s="15">
        <f t="shared" ref="F65" si="28">+D65+E65</f>
        <v>16000</v>
      </c>
    </row>
    <row r="66" spans="1:6">
      <c r="A66" s="28" t="s">
        <v>2</v>
      </c>
      <c r="B66" s="28" t="s">
        <v>29</v>
      </c>
      <c r="C66" s="29" t="s">
        <v>30</v>
      </c>
      <c r="D66" s="30">
        <f>SUM(D72+D67)</f>
        <v>81720</v>
      </c>
      <c r="E66" s="30">
        <f t="shared" ref="E66:F66" si="29">SUM(E72+E67)</f>
        <v>-14000</v>
      </c>
      <c r="F66" s="30">
        <f t="shared" si="29"/>
        <v>67720</v>
      </c>
    </row>
    <row r="67" spans="1:6">
      <c r="A67" s="16" t="s">
        <v>0</v>
      </c>
      <c r="B67" s="16" t="s">
        <v>5</v>
      </c>
      <c r="C67" s="17" t="s">
        <v>6</v>
      </c>
      <c r="D67" s="20">
        <f>SUM(D69)</f>
        <v>50720</v>
      </c>
      <c r="E67" s="20">
        <f t="shared" ref="E67:F67" si="30">SUM(E69)</f>
        <v>0</v>
      </c>
      <c r="F67" s="20">
        <f t="shared" si="30"/>
        <v>50720</v>
      </c>
    </row>
    <row r="68" spans="1:6">
      <c r="A68" s="48" t="s">
        <v>49</v>
      </c>
      <c r="B68" s="48"/>
      <c r="C68" s="48"/>
      <c r="D68" s="48"/>
      <c r="E68" s="48"/>
      <c r="F68" s="48"/>
    </row>
    <row r="69" spans="1:6">
      <c r="A69" s="21"/>
      <c r="B69" s="23">
        <v>32</v>
      </c>
      <c r="C69" s="24" t="s">
        <v>58</v>
      </c>
      <c r="D69" s="18">
        <f>SUM(D70:D71)</f>
        <v>50720</v>
      </c>
      <c r="E69" s="18">
        <f>SUM(E70:E71)</f>
        <v>0</v>
      </c>
      <c r="F69" s="18">
        <f>SUM(F70:F71)</f>
        <v>50720</v>
      </c>
    </row>
    <row r="70" spans="1:6">
      <c r="A70" s="21"/>
      <c r="B70" s="21">
        <v>323</v>
      </c>
      <c r="C70" s="22" t="s">
        <v>56</v>
      </c>
      <c r="D70" s="15">
        <v>43220</v>
      </c>
      <c r="E70" s="15"/>
      <c r="F70" s="15">
        <f t="shared" ref="F70:F71" si="31">+D70+E70</f>
        <v>43220</v>
      </c>
    </row>
    <row r="71" spans="1:6">
      <c r="A71" s="21"/>
      <c r="B71" s="21">
        <v>329</v>
      </c>
      <c r="C71" s="22" t="s">
        <v>28</v>
      </c>
      <c r="D71" s="15">
        <v>7500</v>
      </c>
      <c r="E71" s="15"/>
      <c r="F71" s="15">
        <f t="shared" si="31"/>
        <v>7500</v>
      </c>
    </row>
    <row r="72" spans="1:6">
      <c r="A72" s="23" t="s">
        <v>0</v>
      </c>
      <c r="B72" s="23" t="s">
        <v>20</v>
      </c>
      <c r="C72" s="24" t="s">
        <v>21</v>
      </c>
      <c r="D72" s="18">
        <f>SUM(D74)</f>
        <v>31000</v>
      </c>
      <c r="E72" s="18">
        <f t="shared" ref="E72:F72" si="32">SUM(E74)</f>
        <v>-14000</v>
      </c>
      <c r="F72" s="18">
        <f t="shared" si="32"/>
        <v>17000</v>
      </c>
    </row>
    <row r="73" spans="1:6">
      <c r="A73" s="48" t="s">
        <v>49</v>
      </c>
      <c r="B73" s="48"/>
      <c r="C73" s="48"/>
      <c r="D73" s="48"/>
      <c r="E73" s="48"/>
      <c r="F73" s="48"/>
    </row>
    <row r="74" spans="1:6">
      <c r="A74" s="47"/>
      <c r="B74" s="23">
        <v>32</v>
      </c>
      <c r="C74" s="24" t="s">
        <v>58</v>
      </c>
      <c r="D74" s="18">
        <f>SUM(D75:D75)</f>
        <v>31000</v>
      </c>
      <c r="E74" s="18">
        <f>SUM(E75:E75)</f>
        <v>-14000</v>
      </c>
      <c r="F74" s="18">
        <f>SUM(F75:F75)</f>
        <v>17000</v>
      </c>
    </row>
    <row r="75" spans="1:6">
      <c r="A75" s="21"/>
      <c r="B75" s="21">
        <v>323</v>
      </c>
      <c r="C75" s="22" t="s">
        <v>56</v>
      </c>
      <c r="D75" s="15">
        <v>31000</v>
      </c>
      <c r="E75" s="15">
        <v>-14000</v>
      </c>
      <c r="F75" s="15">
        <f t="shared" ref="F75" si="33">+D75+E75</f>
        <v>17000</v>
      </c>
    </row>
    <row r="76" spans="1:6" ht="30">
      <c r="A76" s="21" t="s">
        <v>7</v>
      </c>
      <c r="B76" s="21" t="s">
        <v>31</v>
      </c>
      <c r="C76" s="22" t="s">
        <v>32</v>
      </c>
      <c r="D76" s="15">
        <f>SUM(D86+D82+D77)</f>
        <v>338000</v>
      </c>
      <c r="E76" s="15">
        <f>SUM(E86+E82+E77)</f>
        <v>-45000</v>
      </c>
      <c r="F76" s="15">
        <f>SUM(D76:E76)</f>
        <v>293000</v>
      </c>
    </row>
    <row r="77" spans="1:6">
      <c r="A77" s="23" t="s">
        <v>0</v>
      </c>
      <c r="B77" s="23" t="s">
        <v>5</v>
      </c>
      <c r="C77" s="24" t="s">
        <v>6</v>
      </c>
      <c r="D77" s="18">
        <f>SUM(D79)</f>
        <v>143000</v>
      </c>
      <c r="E77" s="18">
        <f t="shared" ref="E77:F77" si="34">SUM(E79)</f>
        <v>0</v>
      </c>
      <c r="F77" s="18">
        <f t="shared" si="34"/>
        <v>143000</v>
      </c>
    </row>
    <row r="78" spans="1:6">
      <c r="A78" s="48" t="s">
        <v>49</v>
      </c>
      <c r="B78" s="48"/>
      <c r="C78" s="48"/>
      <c r="D78" s="48"/>
      <c r="E78" s="48"/>
      <c r="F78" s="48"/>
    </row>
    <row r="79" spans="1:6">
      <c r="A79" s="21"/>
      <c r="B79" s="23">
        <v>42</v>
      </c>
      <c r="C79" s="24" t="s">
        <v>63</v>
      </c>
      <c r="D79" s="18">
        <f>SUM(D80:D81)</f>
        <v>143000</v>
      </c>
      <c r="E79" s="18">
        <f t="shared" ref="E79:F79" si="35">SUM(E80:E81)</f>
        <v>0</v>
      </c>
      <c r="F79" s="18">
        <f t="shared" si="35"/>
        <v>143000</v>
      </c>
    </row>
    <row r="80" spans="1:6">
      <c r="A80" s="21"/>
      <c r="B80" s="21">
        <v>422</v>
      </c>
      <c r="C80" s="22" t="s">
        <v>64</v>
      </c>
      <c r="D80" s="15">
        <v>23000</v>
      </c>
      <c r="E80" s="15">
        <v>0</v>
      </c>
      <c r="F80" s="15">
        <v>23000</v>
      </c>
    </row>
    <row r="81" spans="1:6">
      <c r="A81" s="47"/>
      <c r="B81" s="21">
        <v>424</v>
      </c>
      <c r="C81" s="22" t="s">
        <v>65</v>
      </c>
      <c r="D81" s="15">
        <v>120000</v>
      </c>
      <c r="E81" s="15">
        <v>0</v>
      </c>
      <c r="F81" s="15">
        <v>120000</v>
      </c>
    </row>
    <row r="82" spans="1:6">
      <c r="A82" s="23" t="s">
        <v>0</v>
      </c>
      <c r="B82" s="23" t="s">
        <v>16</v>
      </c>
      <c r="C82" s="24" t="s">
        <v>17</v>
      </c>
      <c r="D82" s="18">
        <f>D85</f>
        <v>0</v>
      </c>
      <c r="E82" s="18">
        <f t="shared" ref="E82:F82" si="36">E85</f>
        <v>0</v>
      </c>
      <c r="F82" s="18">
        <f t="shared" si="36"/>
        <v>0</v>
      </c>
    </row>
    <row r="83" spans="1:6">
      <c r="A83" s="48" t="s">
        <v>49</v>
      </c>
      <c r="B83" s="48"/>
      <c r="C83" s="48"/>
      <c r="D83" s="48"/>
      <c r="E83" s="48"/>
      <c r="F83" s="48"/>
    </row>
    <row r="84" spans="1:6">
      <c r="A84" s="49"/>
      <c r="B84" s="23">
        <v>42</v>
      </c>
      <c r="C84" s="24" t="s">
        <v>63</v>
      </c>
      <c r="D84" s="49"/>
      <c r="E84" s="49"/>
      <c r="F84" s="49"/>
    </row>
    <row r="85" spans="1:6">
      <c r="A85" s="21"/>
      <c r="B85" s="21">
        <v>424</v>
      </c>
      <c r="C85" s="22" t="s">
        <v>65</v>
      </c>
      <c r="D85" s="15">
        <v>0</v>
      </c>
      <c r="E85" s="15"/>
      <c r="F85" s="15">
        <f t="shared" ref="F85" si="37">+D85+E85</f>
        <v>0</v>
      </c>
    </row>
    <row r="86" spans="1:6">
      <c r="A86" s="16" t="s">
        <v>0</v>
      </c>
      <c r="B86" s="16" t="s">
        <v>20</v>
      </c>
      <c r="C86" s="17" t="s">
        <v>21</v>
      </c>
      <c r="D86" s="20">
        <f>SUM(D88)</f>
        <v>195000</v>
      </c>
      <c r="E86" s="20">
        <f t="shared" ref="E86:F86" si="38">SUM(E88)</f>
        <v>-45000</v>
      </c>
      <c r="F86" s="20">
        <f t="shared" si="38"/>
        <v>150000</v>
      </c>
    </row>
    <row r="87" spans="1:6">
      <c r="A87" s="48" t="s">
        <v>49</v>
      </c>
      <c r="B87" s="48"/>
      <c r="C87" s="48"/>
      <c r="D87" s="48"/>
      <c r="E87" s="48"/>
      <c r="F87" s="48"/>
    </row>
    <row r="88" spans="1:6">
      <c r="A88" s="21"/>
      <c r="B88" s="23">
        <v>42</v>
      </c>
      <c r="C88" s="24" t="s">
        <v>63</v>
      </c>
      <c r="D88" s="18">
        <f>SUM(D89:D90)</f>
        <v>195000</v>
      </c>
      <c r="E88" s="18">
        <f t="shared" ref="E88" si="39">SUM(E89:E90)</f>
        <v>-45000</v>
      </c>
      <c r="F88" s="18">
        <f t="shared" ref="F88" si="40">SUM(F89:F90)</f>
        <v>150000</v>
      </c>
    </row>
    <row r="89" spans="1:6">
      <c r="A89" s="21"/>
      <c r="B89" s="21">
        <v>422</v>
      </c>
      <c r="C89" s="22" t="s">
        <v>64</v>
      </c>
      <c r="D89" s="15">
        <v>10000</v>
      </c>
      <c r="E89" s="15">
        <v>-10000</v>
      </c>
      <c r="F89" s="15">
        <f>SUM(D89:E89)</f>
        <v>0</v>
      </c>
    </row>
    <row r="90" spans="1:6">
      <c r="A90" s="21"/>
      <c r="B90" s="21">
        <v>424</v>
      </c>
      <c r="C90" s="22" t="s">
        <v>65</v>
      </c>
      <c r="D90" s="15">
        <v>185000</v>
      </c>
      <c r="E90" s="15">
        <v>-35000</v>
      </c>
      <c r="F90" s="15">
        <f>SUM(D90:E90)</f>
        <v>150000</v>
      </c>
    </row>
  </sheetData>
  <conditionalFormatting sqref="A21:F21">
    <cfRule type="expression" dxfId="173" priority="230">
      <formula>OR($A21="Aktivnost",$A21="Kapitalni projekt",$A21="Tekući projekt")</formula>
    </cfRule>
    <cfRule type="expression" dxfId="172" priority="231">
      <formula>$B21="GRAD SAMOBOR- POMOĆI"</formula>
    </cfRule>
    <cfRule type="expression" dxfId="171" priority="232">
      <formula>$B21="PUČKO OTVORENO UČILIŠTE-PRIHODI OD DONACIJA"</formula>
    </cfRule>
    <cfRule type="expression" dxfId="170" priority="233">
      <formula>$B21="GRAD SAMOBOR-  Opći prihodi i  primici"</formula>
    </cfRule>
    <cfRule type="expression" dxfId="169" priority="234">
      <formula>$B21="PUČKO OTVORENO UČILIŠTE- VLASTITI PRIHODI"</formula>
    </cfRule>
    <cfRule type="expression" dxfId="168" priority="235">
      <formula>$B21="PUČKO OTVORENO UČILIŠTE-PRIHODI OD POMOĆI"</formula>
    </cfRule>
  </conditionalFormatting>
  <conditionalFormatting sqref="D21:F21">
    <cfRule type="expression" dxfId="167" priority="211">
      <formula>OR($A21="Aktivnost",$A21="Kapitalni projekt",$A21="Tekući projekt")</formula>
    </cfRule>
    <cfRule type="expression" dxfId="166" priority="212">
      <formula>$C21="GRAD SAMOBOR- POMOĆI"</formula>
    </cfRule>
    <cfRule type="expression" dxfId="165" priority="213">
      <formula>$C21="PUČKO OTVORENO UČILIŠTE-PRIHODI OD DONACIJA"</formula>
    </cfRule>
    <cfRule type="expression" dxfId="164" priority="214">
      <formula>$C21="GRAD SAMOBOR-  Opći prihodi i  primici"</formula>
    </cfRule>
    <cfRule type="expression" dxfId="163" priority="215">
      <formula>$C21="PUČKO OTVORENO UČILIŠTE- VLASTITI PRIHODI"</formula>
    </cfRule>
    <cfRule type="expression" dxfId="162" priority="216">
      <formula>$C21="PUČKO OTVORENO UČILIŠTE-PRIHODI OD POMOĆI"</formula>
    </cfRule>
  </conditionalFormatting>
  <conditionalFormatting sqref="A42:F42">
    <cfRule type="expression" dxfId="161" priority="205">
      <formula>OR($A42="Aktivnost",$A42="Kapitalni projekt",$A42="Tekući projekt")</formula>
    </cfRule>
    <cfRule type="expression" dxfId="160" priority="206">
      <formula>$B42="GRAD SAMOBOR- POMOĆI"</formula>
    </cfRule>
    <cfRule type="expression" dxfId="159" priority="207">
      <formula>$B42="PUČKO OTVORENO UČILIŠTE-PRIHODI OD DONACIJA"</formula>
    </cfRule>
    <cfRule type="expression" dxfId="158" priority="208">
      <formula>$B42="GRAD SAMOBOR-  Opći prihodi i  primici"</formula>
    </cfRule>
    <cfRule type="expression" dxfId="157" priority="209">
      <formula>$B42="PUČKO OTVORENO UČILIŠTE- VLASTITI PRIHODI"</formula>
    </cfRule>
    <cfRule type="expression" dxfId="156" priority="210">
      <formula>$B42="PUČKO OTVORENO UČILIŠTE-PRIHODI OD POMOĆI"</formula>
    </cfRule>
  </conditionalFormatting>
  <conditionalFormatting sqref="D42:F42">
    <cfRule type="expression" dxfId="155" priority="199">
      <formula>OR($A42="Aktivnost",$A42="Kapitalni projekt",$A42="Tekući projekt")</formula>
    </cfRule>
    <cfRule type="expression" dxfId="154" priority="200">
      <formula>$C42="GRAD SAMOBOR- POMOĆI"</formula>
    </cfRule>
    <cfRule type="expression" dxfId="153" priority="201">
      <formula>$C42="PUČKO OTVORENO UČILIŠTE-PRIHODI OD DONACIJA"</formula>
    </cfRule>
    <cfRule type="expression" dxfId="152" priority="202">
      <formula>$C42="GRAD SAMOBOR-  Opći prihodi i  primici"</formula>
    </cfRule>
    <cfRule type="expression" dxfId="151" priority="203">
      <formula>$C42="PUČKO OTVORENO UČILIŠTE- VLASTITI PRIHODI"</formula>
    </cfRule>
    <cfRule type="expression" dxfId="150" priority="204">
      <formula>$C42="PUČKO OTVORENO UČILIŠTE-PRIHODI OD POMOĆI"</formula>
    </cfRule>
  </conditionalFormatting>
  <conditionalFormatting sqref="A5:F5">
    <cfRule type="expression" dxfId="149" priority="193">
      <formula>OR($A5="Aktivnost",$A5="Kapitalni projekt",$A5="Tekući projekt")</formula>
    </cfRule>
    <cfRule type="expression" dxfId="148" priority="194">
      <formula>$C5="GRAD SAMOBOR- POMOĆI"</formula>
    </cfRule>
    <cfRule type="expression" dxfId="147" priority="195">
      <formula>$C5="PUČKO OTVORENO UČILIŠTE-PRIHODI OD DONACIJA"</formula>
    </cfRule>
    <cfRule type="expression" dxfId="146" priority="196">
      <formula>$C5="GRAD SAMOBOR-  Opći prihodi i  primici"</formula>
    </cfRule>
    <cfRule type="expression" dxfId="145" priority="197">
      <formula>$C5="PUČKO OTVORENO UČILIŠTE- VLASTITI PRIHODI"</formula>
    </cfRule>
    <cfRule type="expression" dxfId="144" priority="198">
      <formula>$C5="PUČKO OTVORENO UČILIŠTE-PRIHODI OD POMOĆI"</formula>
    </cfRule>
  </conditionalFormatting>
  <conditionalFormatting sqref="A4:F4">
    <cfRule type="expression" dxfId="143" priority="187">
      <formula>OR($A4="Aktivnost",$A4="Kapitalni projekt",$A4="Tekući projekt")</formula>
    </cfRule>
    <cfRule type="expression" dxfId="142" priority="188">
      <formula>$B4="GRAD SAMOBOR- POMOĆI"</formula>
    </cfRule>
    <cfRule type="expression" dxfId="141" priority="189">
      <formula>$B4="PUČKO OTVORENO UČILIŠTE-PRIHODI OD DONACIJA"</formula>
    </cfRule>
    <cfRule type="expression" dxfId="140" priority="190">
      <formula>$B4="GRAD SAMOBOR-  Opći prihodi i  primici"</formula>
    </cfRule>
    <cfRule type="expression" dxfId="139" priority="191">
      <formula>$B4="PUČKO OTVORENO UČILIŠTE- VLASTITI PRIHODI"</formula>
    </cfRule>
    <cfRule type="expression" dxfId="138" priority="192">
      <formula>$B4="PUČKO OTVORENO UČILIŠTE-PRIHODI OD POMOĆI"</formula>
    </cfRule>
  </conditionalFormatting>
  <conditionalFormatting sqref="D4:F4">
    <cfRule type="expression" dxfId="137" priority="181">
      <formula>OR($A4="Aktivnost",$A4="Kapitalni projekt",$A4="Tekući projekt")</formula>
    </cfRule>
    <cfRule type="expression" dxfId="136" priority="182">
      <formula>$C4="GRAD SAMOBOR- POMOĆI"</formula>
    </cfRule>
    <cfRule type="expression" dxfId="135" priority="183">
      <formula>$C4="PUČKO OTVORENO UČILIŠTE-PRIHODI OD DONACIJA"</formula>
    </cfRule>
    <cfRule type="expression" dxfId="134" priority="184">
      <formula>$C4="GRAD SAMOBOR-  Opći prihodi i  primici"</formula>
    </cfRule>
    <cfRule type="expression" dxfId="133" priority="185">
      <formula>$C4="PUČKO OTVORENO UČILIŠTE- VLASTITI PRIHODI"</formula>
    </cfRule>
    <cfRule type="expression" dxfId="132" priority="186">
      <formula>$C4="PUČKO OTVORENO UČILIŠTE-PRIHODI OD POMOĆI"</formula>
    </cfRule>
  </conditionalFormatting>
  <conditionalFormatting sqref="A6:F6">
    <cfRule type="expression" dxfId="131" priority="169">
      <formula>OR($A6="Aktivnost",$A6="Kapitalni projekt",$A6="Tekući projekt")</formula>
    </cfRule>
    <cfRule type="expression" dxfId="130" priority="170">
      <formula>$C6="GRAD SAMOBOR- POMOĆI"</formula>
    </cfRule>
    <cfRule type="expression" dxfId="129" priority="171">
      <formula>$C6="PUČKO OTVORENO UČILIŠTE-PRIHODI OD DONACIJA"</formula>
    </cfRule>
    <cfRule type="expression" dxfId="128" priority="172">
      <formula>$C6="GRAD SAMOBOR-  Opći prihodi i  primici"</formula>
    </cfRule>
    <cfRule type="expression" dxfId="127" priority="173">
      <formula>$C6="PUČKO OTVORENO UČILIŠTE- VLASTITI PRIHODI"</formula>
    </cfRule>
    <cfRule type="expression" dxfId="126" priority="174">
      <formula>$C6="PUČKO OTVORENO UČILIŠTE-PRIHODI OD POMOĆI"</formula>
    </cfRule>
  </conditionalFormatting>
  <conditionalFormatting sqref="A7:F7">
    <cfRule type="expression" dxfId="125" priority="163">
      <formula>OR($A7="Aktivnost",$A7="Kapitalni projekt",$A7="Tekući projekt")</formula>
    </cfRule>
    <cfRule type="expression" dxfId="124" priority="164">
      <formula>$C7="GRAD SAMOBOR- POMOĆI"</formula>
    </cfRule>
    <cfRule type="expression" dxfId="123" priority="165">
      <formula>$C7="PUČKO OTVORENO UČILIŠTE-PRIHODI OD DONACIJA"</formula>
    </cfRule>
    <cfRule type="expression" dxfId="122" priority="166">
      <formula>$C7="GRAD SAMOBOR-  Opći prihodi i  primici"</formula>
    </cfRule>
    <cfRule type="expression" dxfId="121" priority="167">
      <formula>$C7="PUČKO OTVORENO UČILIŠTE- VLASTITI PRIHODI"</formula>
    </cfRule>
    <cfRule type="expression" dxfId="120" priority="168">
      <formula>$C7="PUČKO OTVORENO UČILIŠTE-PRIHODI OD POMOĆI"</formula>
    </cfRule>
  </conditionalFormatting>
  <conditionalFormatting sqref="A8:F8">
    <cfRule type="expression" dxfId="119" priority="157">
      <formula>OR($A8="Aktivnost",$A8="Kapitalni projekt",$A8="Tekući projekt")</formula>
    </cfRule>
    <cfRule type="expression" dxfId="118" priority="158">
      <formula>$C8="GRAD SAMOBOR- POMOĆI"</formula>
    </cfRule>
    <cfRule type="expression" dxfId="117" priority="159">
      <formula>$C8="PUČKO OTVORENO UČILIŠTE-PRIHODI OD DONACIJA"</formula>
    </cfRule>
    <cfRule type="expression" dxfId="116" priority="160">
      <formula>$C8="GRAD SAMOBOR-  Opći prihodi i  primici"</formula>
    </cfRule>
    <cfRule type="expression" dxfId="115" priority="161">
      <formula>$C8="PUČKO OTVORENO UČILIŠTE- VLASTITI PRIHODI"</formula>
    </cfRule>
    <cfRule type="expression" dxfId="114" priority="162">
      <formula>$C8="PUČKO OTVORENO UČILIŠTE-PRIHODI OD POMOĆI"</formula>
    </cfRule>
  </conditionalFormatting>
  <conditionalFormatting sqref="A10:F10">
    <cfRule type="expression" dxfId="113" priority="151">
      <formula>OR($A10="Aktivnost",$A10="Kapitalni projekt",$A10="Tekući projekt")</formula>
    </cfRule>
    <cfRule type="expression" dxfId="112" priority="152">
      <formula>$C10="GRAD SAMOBOR- POMOĆI"</formula>
    </cfRule>
    <cfRule type="expression" dxfId="111" priority="153">
      <formula>$C10="PUČKO OTVORENO UČILIŠTE-PRIHODI OD DONACIJA"</formula>
    </cfRule>
    <cfRule type="expression" dxfId="110" priority="154">
      <formula>$C10="GRAD SAMOBOR-  Opći prihodi i  primici"</formula>
    </cfRule>
    <cfRule type="expression" dxfId="109" priority="155">
      <formula>$C10="PUČKO OTVORENO UČILIŠTE- VLASTITI PRIHODI"</formula>
    </cfRule>
    <cfRule type="expression" dxfId="108" priority="156">
      <formula>$C10="PUČKO OTVORENO UČILIŠTE-PRIHODI OD POMOĆI"</formula>
    </cfRule>
  </conditionalFormatting>
  <conditionalFormatting sqref="A9:F9">
    <cfRule type="expression" dxfId="107" priority="145">
      <formula>OR($A9="Aktivnost",$A9="Kapitalni projekt",$A9="Tekući projekt")</formula>
    </cfRule>
    <cfRule type="expression" dxfId="106" priority="146">
      <formula>$B9="GRAD SAMOBOR- POMOĆI"</formula>
    </cfRule>
    <cfRule type="expression" dxfId="105" priority="147">
      <formula>$B9="PUČKO OTVORENO UČILIŠTE-PRIHODI OD DONACIJA"</formula>
    </cfRule>
    <cfRule type="expression" dxfId="104" priority="148">
      <formula>$B9="GRAD SAMOBOR-  Opći prihodi i  primici"</formula>
    </cfRule>
    <cfRule type="expression" dxfId="103" priority="149">
      <formula>$B9="PUČKO OTVORENO UČILIŠTE- VLASTITI PRIHODI"</formula>
    </cfRule>
    <cfRule type="expression" dxfId="102" priority="150">
      <formula>$B9="PUČKO OTVORENO UČILIŠTE-PRIHODI OD POMOĆI"</formula>
    </cfRule>
  </conditionalFormatting>
  <conditionalFormatting sqref="D9:F9">
    <cfRule type="expression" dxfId="101" priority="139">
      <formula>OR($A9="Aktivnost",$A9="Kapitalni projekt",$A9="Tekući projekt")</formula>
    </cfRule>
    <cfRule type="expression" dxfId="100" priority="140">
      <formula>$C9="GRAD SAMOBOR- POMOĆI"</formula>
    </cfRule>
    <cfRule type="expression" dxfId="99" priority="141">
      <formula>$C9="PUČKO OTVORENO UČILIŠTE-PRIHODI OD DONACIJA"</formula>
    </cfRule>
    <cfRule type="expression" dxfId="98" priority="142">
      <formula>$C9="GRAD SAMOBOR-  Opći prihodi i  primici"</formula>
    </cfRule>
    <cfRule type="expression" dxfId="97" priority="143">
      <formula>$C9="PUČKO OTVORENO UČILIŠTE- VLASTITI PRIHODI"</formula>
    </cfRule>
    <cfRule type="expression" dxfId="96" priority="144">
      <formula>$C9="PUČKO OTVORENO UČILIŠTE-PRIHODI OD POMOĆI"</formula>
    </cfRule>
  </conditionalFormatting>
  <conditionalFormatting sqref="A11:F11">
    <cfRule type="expression" dxfId="95" priority="127">
      <formula>OR($A11="Aktivnost",$A11="Kapitalni projekt",$A11="Tekući projekt")</formula>
    </cfRule>
    <cfRule type="expression" dxfId="94" priority="128">
      <formula>$C11="GRAD SAMOBOR- POMOĆI"</formula>
    </cfRule>
    <cfRule type="expression" dxfId="93" priority="129">
      <formula>$C11="PUČKO OTVORENO UČILIŠTE-PRIHODI OD DONACIJA"</formula>
    </cfRule>
    <cfRule type="expression" dxfId="92" priority="130">
      <formula>$C11="GRAD SAMOBOR-  Opći prihodi i  primici"</formula>
    </cfRule>
    <cfRule type="expression" dxfId="91" priority="131">
      <formula>$C11="PUČKO OTVORENO UČILIŠTE- VLASTITI PRIHODI"</formula>
    </cfRule>
    <cfRule type="expression" dxfId="90" priority="132">
      <formula>$C11="PUČKO OTVORENO UČILIŠTE-PRIHODI OD POMOĆI"</formula>
    </cfRule>
  </conditionalFormatting>
  <conditionalFormatting sqref="A12:F12">
    <cfRule type="expression" dxfId="89" priority="121">
      <formula>OR($A12="Aktivnost",$A12="Kapitalni projekt",$A12="Tekući projekt")</formula>
    </cfRule>
    <cfRule type="expression" dxfId="88" priority="122">
      <formula>$C12="GRAD SAMOBOR- POMOĆI"</formula>
    </cfRule>
    <cfRule type="expression" dxfId="87" priority="123">
      <formula>$C12="PUČKO OTVORENO UČILIŠTE-PRIHODI OD DONACIJA"</formula>
    </cfRule>
    <cfRule type="expression" dxfId="86" priority="124">
      <formula>$C12="GRAD SAMOBOR-  Opći prihodi i  primici"</formula>
    </cfRule>
    <cfRule type="expression" dxfId="85" priority="125">
      <formula>$C12="PUČKO OTVORENO UČILIŠTE- VLASTITI PRIHODI"</formula>
    </cfRule>
    <cfRule type="expression" dxfId="84" priority="126">
      <formula>$C12="PUČKO OTVORENO UČILIŠTE-PRIHODI OD POMOĆI"</formula>
    </cfRule>
  </conditionalFormatting>
  <conditionalFormatting sqref="A13:F13">
    <cfRule type="expression" dxfId="83" priority="115">
      <formula>OR($A13="Aktivnost",$A13="Kapitalni projekt",$A13="Tekući projekt")</formula>
    </cfRule>
    <cfRule type="expression" dxfId="82" priority="116">
      <formula>$C13="GRAD SAMOBOR- POMOĆI"</formula>
    </cfRule>
    <cfRule type="expression" dxfId="81" priority="117">
      <formula>$C13="PUČKO OTVORENO UČILIŠTE-PRIHODI OD DONACIJA"</formula>
    </cfRule>
    <cfRule type="expression" dxfId="80" priority="118">
      <formula>$C13="GRAD SAMOBOR-  Opći prihodi i  primici"</formula>
    </cfRule>
    <cfRule type="expression" dxfId="79" priority="119">
      <formula>$C13="PUČKO OTVORENO UČILIŠTE- VLASTITI PRIHODI"</formula>
    </cfRule>
    <cfRule type="expression" dxfId="78" priority="120">
      <formula>$C13="PUČKO OTVORENO UČILIŠTE-PRIHODI OD POMOĆI"</formula>
    </cfRule>
  </conditionalFormatting>
  <conditionalFormatting sqref="A15:F15">
    <cfRule type="expression" dxfId="77" priority="109">
      <formula>OR($A15="Aktivnost",$A15="Kapitalni projekt",$A15="Tekući projekt")</formula>
    </cfRule>
    <cfRule type="expression" dxfId="76" priority="110">
      <formula>$C15="GRAD SAMOBOR- POMOĆI"</formula>
    </cfRule>
    <cfRule type="expression" dxfId="75" priority="111">
      <formula>$C15="PUČKO OTVORENO UČILIŠTE-PRIHODI OD DONACIJA"</formula>
    </cfRule>
    <cfRule type="expression" dxfId="74" priority="112">
      <formula>$C15="GRAD SAMOBOR-  Opći prihodi i  primici"</formula>
    </cfRule>
    <cfRule type="expression" dxfId="73" priority="113">
      <formula>$C15="PUČKO OTVORENO UČILIŠTE- VLASTITI PRIHODI"</formula>
    </cfRule>
    <cfRule type="expression" dxfId="72" priority="114">
      <formula>$C15="PUČKO OTVORENO UČILIŠTE-PRIHODI OD POMOĆI"</formula>
    </cfRule>
  </conditionalFormatting>
  <conditionalFormatting sqref="A14:F14">
    <cfRule type="expression" dxfId="71" priority="103">
      <formula>OR($A14="Aktivnost",$A14="Kapitalni projekt",$A14="Tekući projekt")</formula>
    </cfRule>
    <cfRule type="expression" dxfId="70" priority="104">
      <formula>$B14="GRAD SAMOBOR- POMOĆI"</formula>
    </cfRule>
    <cfRule type="expression" dxfId="69" priority="105">
      <formula>$B14="PUČKO OTVORENO UČILIŠTE-PRIHODI OD DONACIJA"</formula>
    </cfRule>
    <cfRule type="expression" dxfId="68" priority="106">
      <formula>$B14="GRAD SAMOBOR-  Opći prihodi i  primici"</formula>
    </cfRule>
    <cfRule type="expression" dxfId="67" priority="107">
      <formula>$B14="PUČKO OTVORENO UČILIŠTE- VLASTITI PRIHODI"</formula>
    </cfRule>
    <cfRule type="expression" dxfId="66" priority="108">
      <formula>$B14="PUČKO OTVORENO UČILIŠTE-PRIHODI OD POMOĆI"</formula>
    </cfRule>
  </conditionalFormatting>
  <conditionalFormatting sqref="D14:F14">
    <cfRule type="expression" dxfId="65" priority="97">
      <formula>OR($A14="Aktivnost",$A14="Kapitalni projekt",$A14="Tekući projekt")</formula>
    </cfRule>
    <cfRule type="expression" dxfId="64" priority="98">
      <formula>$C14="GRAD SAMOBOR- POMOĆI"</formula>
    </cfRule>
    <cfRule type="expression" dxfId="63" priority="99">
      <formula>$C14="PUČKO OTVORENO UČILIŠTE-PRIHODI OD DONACIJA"</formula>
    </cfRule>
    <cfRule type="expression" dxfId="62" priority="100">
      <formula>$C14="GRAD SAMOBOR-  Opći prihodi i  primici"</formula>
    </cfRule>
    <cfRule type="expression" dxfId="61" priority="101">
      <formula>$C14="PUČKO OTVORENO UČILIŠTE- VLASTITI PRIHODI"</formula>
    </cfRule>
    <cfRule type="expression" dxfId="60" priority="102">
      <formula>$C14="PUČKO OTVORENO UČILIŠTE-PRIHODI OD POMOĆI"</formula>
    </cfRule>
  </conditionalFormatting>
  <conditionalFormatting sqref="A16:F16">
    <cfRule type="expression" dxfId="59" priority="85">
      <formula>OR($A16="Aktivnost",$A16="Kapitalni projekt",$A16="Tekući projekt")</formula>
    </cfRule>
    <cfRule type="expression" dxfId="58" priority="86">
      <formula>$C16="GRAD SAMOBOR- POMOĆI"</formula>
    </cfRule>
    <cfRule type="expression" dxfId="57" priority="87">
      <formula>$C16="PUČKO OTVORENO UČILIŠTE-PRIHODI OD DONACIJA"</formula>
    </cfRule>
    <cfRule type="expression" dxfId="56" priority="88">
      <formula>$C16="GRAD SAMOBOR-  Opći prihodi i  primici"</formula>
    </cfRule>
    <cfRule type="expression" dxfId="55" priority="89">
      <formula>$C16="PUČKO OTVORENO UČILIŠTE- VLASTITI PRIHODI"</formula>
    </cfRule>
    <cfRule type="expression" dxfId="54" priority="90">
      <formula>$C16="PUČKO OTVORENO UČILIŠTE-PRIHODI OD POMOĆI"</formula>
    </cfRule>
  </conditionalFormatting>
  <conditionalFormatting sqref="A17:F17">
    <cfRule type="expression" dxfId="53" priority="79">
      <formula>OR($A17="Aktivnost",$A17="Kapitalni projekt",$A17="Tekući projekt")</formula>
    </cfRule>
    <cfRule type="expression" dxfId="52" priority="80">
      <formula>$C17="GRAD SAMOBOR- POMOĆI"</formula>
    </cfRule>
    <cfRule type="expression" dxfId="51" priority="81">
      <formula>$C17="PUČKO OTVORENO UČILIŠTE-PRIHODI OD DONACIJA"</formula>
    </cfRule>
    <cfRule type="expression" dxfId="50" priority="82">
      <formula>$C17="GRAD SAMOBOR-  Opći prihodi i  primici"</formula>
    </cfRule>
    <cfRule type="expression" dxfId="49" priority="83">
      <formula>$C17="PUČKO OTVORENO UČILIŠTE- VLASTITI PRIHODI"</formula>
    </cfRule>
    <cfRule type="expression" dxfId="48" priority="84">
      <formula>$C17="PUČKO OTVORENO UČILIŠTE-PRIHODI OD POMOĆI"</formula>
    </cfRule>
  </conditionalFormatting>
  <conditionalFormatting sqref="A18:F18">
    <cfRule type="expression" dxfId="47" priority="73">
      <formula>OR($A18="Aktivnost",$A18="Kapitalni projekt",$A18="Tekući projekt")</formula>
    </cfRule>
    <cfRule type="expression" dxfId="46" priority="74">
      <formula>$C18="GRAD SAMOBOR- POMOĆI"</formula>
    </cfRule>
    <cfRule type="expression" dxfId="45" priority="75">
      <formula>$C18="PUČKO OTVORENO UČILIŠTE-PRIHODI OD DONACIJA"</formula>
    </cfRule>
    <cfRule type="expression" dxfId="44" priority="76">
      <formula>$C18="GRAD SAMOBOR-  Opći prihodi i  primici"</formula>
    </cfRule>
    <cfRule type="expression" dxfId="43" priority="77">
      <formula>$C18="PUČKO OTVORENO UČILIŠTE- VLASTITI PRIHODI"</formula>
    </cfRule>
    <cfRule type="expression" dxfId="42" priority="78">
      <formula>$C18="PUČKO OTVORENO UČILIŠTE-PRIHODI OD POMOĆI"</formula>
    </cfRule>
  </conditionalFormatting>
  <conditionalFormatting sqref="D9:F9">
    <cfRule type="expression" dxfId="41" priority="67">
      <formula>OR($A9="Aktivnost",$A9="Kapitalni projekt",$A9="Tekući projekt")</formula>
    </cfRule>
    <cfRule type="expression" dxfId="40" priority="68">
      <formula>$B9="GRAD SAMOBOR- POMOĆI"</formula>
    </cfRule>
    <cfRule type="expression" dxfId="39" priority="69">
      <formula>$B9="PUČKO OTVORENO UČILIŠTE-PRIHODI OD DONACIJA"</formula>
    </cfRule>
    <cfRule type="expression" dxfId="38" priority="70">
      <formula>$B9="GRAD SAMOBOR-  Opći prihodi i  primici"</formula>
    </cfRule>
    <cfRule type="expression" dxfId="37" priority="71">
      <formula>$B9="PUČKO OTVORENO UČILIŠTE- VLASTITI PRIHODI"</formula>
    </cfRule>
    <cfRule type="expression" dxfId="36" priority="72">
      <formula>$B9="PUČKO OTVORENO UČILIŠTE-PRIHODI OD POMOĆI"</formula>
    </cfRule>
  </conditionalFormatting>
  <conditionalFormatting sqref="D9:F9">
    <cfRule type="expression" dxfId="35" priority="61">
      <formula>OR($A9="Aktivnost",$A9="Kapitalni projekt",$A9="Tekući projekt")</formula>
    </cfRule>
    <cfRule type="expression" dxfId="34" priority="62">
      <formula>$C9="GRAD SAMOBOR- POMOĆI"</formula>
    </cfRule>
    <cfRule type="expression" dxfId="33" priority="63">
      <formula>$C9="PUČKO OTVORENO UČILIŠTE-PRIHODI OD DONACIJA"</formula>
    </cfRule>
    <cfRule type="expression" dxfId="32" priority="64">
      <formula>$C9="GRAD SAMOBOR-  Opći prihodi i  primici"</formula>
    </cfRule>
    <cfRule type="expression" dxfId="31" priority="65">
      <formula>$C9="PUČKO OTVORENO UČILIŠTE- VLASTITI PRIHODI"</formula>
    </cfRule>
    <cfRule type="expression" dxfId="30" priority="66">
      <formula>$C9="PUČKO OTVORENO UČILIŠTE-PRIHODI OD POMOĆI"</formula>
    </cfRule>
  </conditionalFormatting>
  <conditionalFormatting sqref="D4:F4">
    <cfRule type="expression" dxfId="29" priority="55">
      <formula>OR($A4="Aktivnost",$A4="Kapitalni projekt",$A4="Tekući projekt")</formula>
    </cfRule>
    <cfRule type="expression" dxfId="28" priority="56">
      <formula>$B4="GRAD SAMOBOR- POMOĆI"</formula>
    </cfRule>
    <cfRule type="expression" dxfId="27" priority="57">
      <formula>$B4="PUČKO OTVORENO UČILIŠTE-PRIHODI OD DONACIJA"</formula>
    </cfRule>
    <cfRule type="expression" dxfId="26" priority="58">
      <formula>$B4="GRAD SAMOBOR-  Opći prihodi i  primici"</formula>
    </cfRule>
    <cfRule type="expression" dxfId="25" priority="59">
      <formula>$B4="PUČKO OTVORENO UČILIŠTE- VLASTITI PRIHODI"</formula>
    </cfRule>
    <cfRule type="expression" dxfId="24" priority="60">
      <formula>$B4="PUČKO OTVORENO UČILIŠTE-PRIHODI OD POMOĆI"</formula>
    </cfRule>
  </conditionalFormatting>
  <conditionalFormatting sqref="D4:F4">
    <cfRule type="expression" dxfId="23" priority="49">
      <formula>OR($A4="Aktivnost",$A4="Kapitalni projekt",$A4="Tekući projekt")</formula>
    </cfRule>
    <cfRule type="expression" dxfId="22" priority="50">
      <formula>$C4="GRAD SAMOBOR- POMOĆI"</formula>
    </cfRule>
    <cfRule type="expression" dxfId="21" priority="51">
      <formula>$C4="PUČKO OTVORENO UČILIŠTE-PRIHODI OD DONACIJA"</formula>
    </cfRule>
    <cfRule type="expression" dxfId="20" priority="52">
      <formula>$C4="GRAD SAMOBOR-  Opći prihodi i  primici"</formula>
    </cfRule>
    <cfRule type="expression" dxfId="19" priority="53">
      <formula>$C4="PUČKO OTVORENO UČILIŠTE- VLASTITI PRIHODI"</formula>
    </cfRule>
    <cfRule type="expression" dxfId="18" priority="54">
      <formula>$C4="PUČKO OTVORENO UČILIŠTE-PRIHODI OD POMOĆI"</formula>
    </cfRule>
  </conditionalFormatting>
  <conditionalFormatting sqref="A25:F26 A24:B24 D24:F24 B34:C34 A28:F33 A35:F39 A47:F55 A69:F72 A74:F77 A79:F82 A57:F67 A85:F86 A88:F90 A1:F22 A41:F44">
    <cfRule type="expression" dxfId="17" priority="217">
      <formula>OR($A1="Aktivnost",$A1="Kapitalni projekt",$A1="Tekući projekt")</formula>
    </cfRule>
    <cfRule type="expression" dxfId="16" priority="218">
      <formula>$C1="GRAD SAMOBOR- POMOĆI"</formula>
    </cfRule>
    <cfRule type="expression" dxfId="15" priority="219">
      <formula>$C1="GRADSKA KNJIŽNICA-PRIHODI OD DONACIJA"</formula>
    </cfRule>
    <cfRule type="expression" dxfId="14" priority="220">
      <formula>$C1="GRAD SAMOBOR-  Opći prihodi i  primici"</formula>
    </cfRule>
    <cfRule type="expression" dxfId="13" priority="222">
      <formula>$C1="GRADSKA KNJIŽNICA- VLASTITI PRIHODI"</formula>
    </cfRule>
    <cfRule type="expression" dxfId="12" priority="223">
      <formula>$C1="GRADSKA KNJIŽNICA - PRIHODI OD POMOĆI"</formula>
    </cfRule>
  </conditionalFormatting>
  <conditionalFormatting sqref="M69">
    <cfRule type="expression" dxfId="11" priority="19">
      <formula>OR($A69="Aktivnost",$A69="Kapitalni projekt",$A69="Tekući projekt")</formula>
    </cfRule>
    <cfRule type="expression" dxfId="10" priority="20">
      <formula>$C69="GRAD SAMOBOR- POMOĆI"</formula>
    </cfRule>
    <cfRule type="expression" dxfId="9" priority="21">
      <formula>$C69="GRADSKA KNJIŽNICA-PRIHODI OD DONACIJA"</formula>
    </cfRule>
    <cfRule type="expression" dxfId="8" priority="22">
      <formula>$C69="GRAD SAMOBOR-  Opći prihodi i  primici"</formula>
    </cfRule>
    <cfRule type="expression" dxfId="7" priority="23">
      <formula>$C69="GRADSKA KNJIŽNICA- VLASTITI PRIHODI"</formula>
    </cfRule>
    <cfRule type="expression" dxfId="6" priority="24">
      <formula>$C69="GRADSKA KNJIŽNICA - PRIHODI OD POMOĆI"</formula>
    </cfRule>
  </conditionalFormatting>
  <conditionalFormatting sqref="B84:C84">
    <cfRule type="expression" dxfId="5" priority="1">
      <formula>OR($A84="Aktivnost",$A84="Kapitalni projekt",$A84="Tekući projekt")</formula>
    </cfRule>
    <cfRule type="expression" dxfId="4" priority="2">
      <formula>$C84="GRAD SAMOBOR- POMOĆI"</formula>
    </cfRule>
    <cfRule type="expression" dxfId="3" priority="3">
      <formula>$C84="GRADSKA KNJIŽNICA-PRIHODI OD DONACIJA"</formula>
    </cfRule>
    <cfRule type="expression" dxfId="2" priority="4">
      <formula>$C84="GRAD SAMOBOR-  Opći prihodi i  primici"</formula>
    </cfRule>
    <cfRule type="expression" dxfId="1" priority="5">
      <formula>$C84="GRADSKA KNJIŽNICA- VLASTITI PRIHODI"</formula>
    </cfRule>
    <cfRule type="expression" dxfId="0" priority="6">
      <formula>$C84="GRADSKA KNJIŽNICA - PRIHODI OD POMOĆI"</formula>
    </cfRule>
  </conditionalFormatting>
  <pageMargins left="0.31496062992125984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A4" sqref="A4"/>
    </sheetView>
  </sheetViews>
  <sheetFormatPr defaultRowHeight="15"/>
  <cols>
    <col min="2" max="2" width="63.42578125" customWidth="1"/>
  </cols>
  <sheetData>
    <row r="1" spans="1:5">
      <c r="A1" s="89" t="s">
        <v>100</v>
      </c>
      <c r="B1" s="89"/>
      <c r="C1" s="90">
        <v>3484345</v>
      </c>
      <c r="D1" s="90">
        <v>-35475</v>
      </c>
      <c r="E1" s="90">
        <v>3448870</v>
      </c>
    </row>
    <row r="2" spans="1:5">
      <c r="A2" s="91" t="s">
        <v>101</v>
      </c>
      <c r="B2" s="91"/>
      <c r="C2" s="92">
        <v>3484345</v>
      </c>
      <c r="D2" s="92">
        <v>-35475</v>
      </c>
      <c r="E2" s="92">
        <v>3448870</v>
      </c>
    </row>
    <row r="3" spans="1:5">
      <c r="A3" s="93" t="s">
        <v>102</v>
      </c>
      <c r="B3" s="93"/>
      <c r="C3" s="94">
        <v>3064625</v>
      </c>
      <c r="D3" s="94">
        <v>23525</v>
      </c>
      <c r="E3" s="94">
        <v>3088150</v>
      </c>
    </row>
    <row r="4" spans="1:5">
      <c r="A4" s="95" t="s">
        <v>103</v>
      </c>
      <c r="B4" s="95"/>
      <c r="C4" s="96">
        <v>2750225</v>
      </c>
      <c r="D4" s="96">
        <v>0</v>
      </c>
      <c r="E4" s="96">
        <v>2750225</v>
      </c>
    </row>
    <row r="5" spans="1:5">
      <c r="A5" s="97" t="s">
        <v>104</v>
      </c>
      <c r="B5" s="97"/>
      <c r="C5" s="98">
        <v>2750225</v>
      </c>
      <c r="D5" s="98">
        <v>0</v>
      </c>
      <c r="E5" s="98">
        <v>2750225</v>
      </c>
    </row>
    <row r="6" spans="1:5">
      <c r="A6" s="99" t="s">
        <v>105</v>
      </c>
      <c r="B6" s="99" t="s">
        <v>80</v>
      </c>
      <c r="C6" s="100">
        <v>2391752</v>
      </c>
      <c r="D6" s="100">
        <v>0</v>
      </c>
      <c r="E6" s="100">
        <v>2391752</v>
      </c>
    </row>
    <row r="7" spans="1:5">
      <c r="A7" s="99" t="s">
        <v>106</v>
      </c>
      <c r="B7" s="99" t="s">
        <v>107</v>
      </c>
      <c r="C7" s="100">
        <v>1882762</v>
      </c>
      <c r="D7" s="100">
        <v>0</v>
      </c>
      <c r="E7" s="100">
        <v>1882762</v>
      </c>
    </row>
    <row r="8" spans="1:5">
      <c r="A8" s="99" t="s">
        <v>108</v>
      </c>
      <c r="B8" s="99" t="s">
        <v>78</v>
      </c>
      <c r="C8" s="100">
        <v>208990</v>
      </c>
      <c r="D8" s="100">
        <v>0</v>
      </c>
      <c r="E8" s="100">
        <v>208990</v>
      </c>
    </row>
    <row r="9" spans="1:5">
      <c r="A9" s="99" t="s">
        <v>109</v>
      </c>
      <c r="B9" s="99" t="s">
        <v>77</v>
      </c>
      <c r="C9" s="100">
        <v>300000</v>
      </c>
      <c r="D9" s="100">
        <v>0</v>
      </c>
      <c r="E9" s="100">
        <v>300000</v>
      </c>
    </row>
    <row r="10" spans="1:5">
      <c r="A10" s="99" t="s">
        <v>110</v>
      </c>
      <c r="B10" s="99" t="s">
        <v>76</v>
      </c>
      <c r="C10" s="100">
        <v>358473</v>
      </c>
      <c r="D10" s="100">
        <v>0</v>
      </c>
      <c r="E10" s="100">
        <v>358473</v>
      </c>
    </row>
    <row r="11" spans="1:5">
      <c r="A11" s="99" t="s">
        <v>111</v>
      </c>
      <c r="B11" s="99" t="s">
        <v>75</v>
      </c>
      <c r="C11" s="100">
        <v>62520</v>
      </c>
      <c r="D11" s="100">
        <v>0</v>
      </c>
      <c r="E11" s="100">
        <v>62520</v>
      </c>
    </row>
    <row r="12" spans="1:5">
      <c r="A12" s="99" t="s">
        <v>112</v>
      </c>
      <c r="B12" s="99" t="s">
        <v>74</v>
      </c>
      <c r="C12" s="100">
        <v>55793</v>
      </c>
      <c r="D12" s="100">
        <v>0</v>
      </c>
      <c r="E12" s="100">
        <v>55793</v>
      </c>
    </row>
    <row r="13" spans="1:5">
      <c r="A13" s="99" t="s">
        <v>113</v>
      </c>
      <c r="B13" s="99" t="s">
        <v>73</v>
      </c>
      <c r="C13" s="100">
        <v>230160</v>
      </c>
      <c r="D13" s="100">
        <v>0</v>
      </c>
      <c r="E13" s="100">
        <v>230160</v>
      </c>
    </row>
    <row r="14" spans="1:5">
      <c r="A14" s="99" t="s">
        <v>114</v>
      </c>
      <c r="B14" s="99" t="s">
        <v>72</v>
      </c>
      <c r="C14" s="100">
        <v>10000</v>
      </c>
      <c r="D14" s="100">
        <v>0</v>
      </c>
      <c r="E14" s="100">
        <v>10000</v>
      </c>
    </row>
    <row r="15" spans="1:5">
      <c r="A15" s="95" t="s">
        <v>115</v>
      </c>
      <c r="B15" s="95"/>
      <c r="C15" s="96">
        <v>314400</v>
      </c>
      <c r="D15" s="96">
        <v>23525</v>
      </c>
      <c r="E15" s="96">
        <v>337925</v>
      </c>
    </row>
    <row r="16" spans="1:5">
      <c r="A16" s="97" t="s">
        <v>104</v>
      </c>
      <c r="B16" s="97"/>
      <c r="C16" s="98">
        <v>314400</v>
      </c>
      <c r="D16" s="98">
        <v>23525</v>
      </c>
      <c r="E16" s="98">
        <v>337925</v>
      </c>
    </row>
    <row r="17" spans="1:5">
      <c r="A17" s="99" t="s">
        <v>110</v>
      </c>
      <c r="B17" s="99" t="s">
        <v>76</v>
      </c>
      <c r="C17" s="100">
        <v>292900</v>
      </c>
      <c r="D17" s="100">
        <v>24525</v>
      </c>
      <c r="E17" s="100">
        <v>317425</v>
      </c>
    </row>
    <row r="18" spans="1:5">
      <c r="A18" s="99" t="s">
        <v>111</v>
      </c>
      <c r="B18" s="99" t="s">
        <v>75</v>
      </c>
      <c r="C18" s="100">
        <v>11000</v>
      </c>
      <c r="D18" s="100">
        <v>0</v>
      </c>
      <c r="E18" s="100">
        <v>11000</v>
      </c>
    </row>
    <row r="19" spans="1:5">
      <c r="A19" s="99" t="s">
        <v>112</v>
      </c>
      <c r="B19" s="99" t="s">
        <v>74</v>
      </c>
      <c r="C19" s="100">
        <v>141000</v>
      </c>
      <c r="D19" s="100">
        <v>23525</v>
      </c>
      <c r="E19" s="100">
        <v>164525</v>
      </c>
    </row>
    <row r="20" spans="1:5">
      <c r="A20" s="99" t="s">
        <v>113</v>
      </c>
      <c r="B20" s="99" t="s">
        <v>73</v>
      </c>
      <c r="C20" s="100">
        <v>100300</v>
      </c>
      <c r="D20" s="100">
        <v>0</v>
      </c>
      <c r="E20" s="100">
        <v>100300</v>
      </c>
    </row>
    <row r="21" spans="1:5">
      <c r="A21" s="99" t="s">
        <v>114</v>
      </c>
      <c r="B21" s="99" t="s">
        <v>72</v>
      </c>
      <c r="C21" s="100">
        <v>40600</v>
      </c>
      <c r="D21" s="100">
        <v>1000</v>
      </c>
      <c r="E21" s="100">
        <v>41600</v>
      </c>
    </row>
    <row r="22" spans="1:5">
      <c r="A22" s="99" t="s">
        <v>116</v>
      </c>
      <c r="B22" s="99" t="s">
        <v>71</v>
      </c>
      <c r="C22" s="100">
        <v>4500</v>
      </c>
      <c r="D22" s="100">
        <v>0</v>
      </c>
      <c r="E22" s="100">
        <v>4500</v>
      </c>
    </row>
    <row r="23" spans="1:5">
      <c r="A23" s="99" t="s">
        <v>117</v>
      </c>
      <c r="B23" s="99" t="s">
        <v>70</v>
      </c>
      <c r="C23" s="100">
        <v>4500</v>
      </c>
      <c r="D23" s="100">
        <v>0</v>
      </c>
      <c r="E23" s="100">
        <v>4500</v>
      </c>
    </row>
    <row r="24" spans="1:5">
      <c r="A24" s="99" t="s">
        <v>118</v>
      </c>
      <c r="B24" s="99" t="s">
        <v>68</v>
      </c>
      <c r="C24" s="100">
        <v>17000</v>
      </c>
      <c r="D24" s="100">
        <v>-1000</v>
      </c>
      <c r="E24" s="100">
        <v>16000</v>
      </c>
    </row>
    <row r="25" spans="1:5">
      <c r="A25" s="99" t="s">
        <v>119</v>
      </c>
      <c r="B25" s="99" t="s">
        <v>67</v>
      </c>
      <c r="C25" s="100">
        <v>17000</v>
      </c>
      <c r="D25" s="100">
        <v>-1000</v>
      </c>
      <c r="E25" s="100">
        <v>16000</v>
      </c>
    </row>
    <row r="26" spans="1:5">
      <c r="A26" s="93" t="s">
        <v>120</v>
      </c>
      <c r="B26" s="93"/>
      <c r="C26" s="94">
        <v>81720</v>
      </c>
      <c r="D26" s="94">
        <v>-14000</v>
      </c>
      <c r="E26" s="94">
        <v>67720</v>
      </c>
    </row>
    <row r="27" spans="1:5">
      <c r="A27" s="95" t="s">
        <v>103</v>
      </c>
      <c r="B27" s="95"/>
      <c r="C27" s="96">
        <v>50720</v>
      </c>
      <c r="D27" s="96">
        <v>0</v>
      </c>
      <c r="E27" s="96">
        <v>50720</v>
      </c>
    </row>
    <row r="28" spans="1:5">
      <c r="A28" s="97" t="s">
        <v>104</v>
      </c>
      <c r="B28" s="97"/>
      <c r="C28" s="98">
        <v>50720</v>
      </c>
      <c r="D28" s="98">
        <v>0</v>
      </c>
      <c r="E28" s="98">
        <v>50720</v>
      </c>
    </row>
    <row r="29" spans="1:5">
      <c r="A29" s="99" t="s">
        <v>110</v>
      </c>
      <c r="B29" s="99" t="s">
        <v>76</v>
      </c>
      <c r="C29" s="100">
        <v>50720</v>
      </c>
      <c r="D29" s="100">
        <v>0</v>
      </c>
      <c r="E29" s="100">
        <v>50720</v>
      </c>
    </row>
    <row r="30" spans="1:5">
      <c r="A30" s="99" t="s">
        <v>113</v>
      </c>
      <c r="B30" s="99" t="s">
        <v>73</v>
      </c>
      <c r="C30" s="100">
        <v>43220</v>
      </c>
      <c r="D30" s="100">
        <v>0</v>
      </c>
      <c r="E30" s="100">
        <v>43220</v>
      </c>
    </row>
    <row r="31" spans="1:5">
      <c r="A31" s="99" t="s">
        <v>114</v>
      </c>
      <c r="B31" s="99" t="s">
        <v>72</v>
      </c>
      <c r="C31" s="100">
        <v>7500</v>
      </c>
      <c r="D31" s="100">
        <v>0</v>
      </c>
      <c r="E31" s="100">
        <v>7500</v>
      </c>
    </row>
    <row r="32" spans="1:5">
      <c r="A32" s="95" t="s">
        <v>121</v>
      </c>
      <c r="B32" s="95"/>
      <c r="C32" s="96">
        <v>31000</v>
      </c>
      <c r="D32" s="96">
        <v>-14000</v>
      </c>
      <c r="E32" s="96">
        <v>17000</v>
      </c>
    </row>
    <row r="33" spans="1:5">
      <c r="A33" s="97" t="s">
        <v>104</v>
      </c>
      <c r="B33" s="97"/>
      <c r="C33" s="98">
        <v>31000</v>
      </c>
      <c r="D33" s="98">
        <v>-14000</v>
      </c>
      <c r="E33" s="98">
        <v>17000</v>
      </c>
    </row>
    <row r="34" spans="1:5">
      <c r="A34" s="99" t="s">
        <v>110</v>
      </c>
      <c r="B34" s="99" t="s">
        <v>76</v>
      </c>
      <c r="C34" s="100">
        <v>31000</v>
      </c>
      <c r="D34" s="100">
        <v>-14000</v>
      </c>
      <c r="E34" s="100">
        <v>17000</v>
      </c>
    </row>
    <row r="35" spans="1:5">
      <c r="A35" s="99" t="s">
        <v>113</v>
      </c>
      <c r="B35" s="99" t="s">
        <v>73</v>
      </c>
      <c r="C35" s="100">
        <v>31000</v>
      </c>
      <c r="D35" s="100">
        <v>-14000</v>
      </c>
      <c r="E35" s="100">
        <v>17000</v>
      </c>
    </row>
    <row r="36" spans="1:5">
      <c r="A36" s="93" t="s">
        <v>122</v>
      </c>
      <c r="B36" s="93"/>
      <c r="C36" s="94">
        <v>338000</v>
      </c>
      <c r="D36" s="94">
        <v>-45000</v>
      </c>
      <c r="E36" s="94">
        <v>293000</v>
      </c>
    </row>
    <row r="37" spans="1:5">
      <c r="A37" s="95" t="s">
        <v>103</v>
      </c>
      <c r="B37" s="95"/>
      <c r="C37" s="96">
        <v>143000</v>
      </c>
      <c r="D37" s="96">
        <v>0</v>
      </c>
      <c r="E37" s="96">
        <v>143000</v>
      </c>
    </row>
    <row r="38" spans="1:5">
      <c r="A38" s="97" t="s">
        <v>104</v>
      </c>
      <c r="B38" s="97"/>
      <c r="C38" s="98">
        <v>143000</v>
      </c>
      <c r="D38" s="98">
        <v>0</v>
      </c>
      <c r="E38" s="98">
        <v>143000</v>
      </c>
    </row>
    <row r="39" spans="1:5">
      <c r="A39" s="99" t="s">
        <v>118</v>
      </c>
      <c r="B39" s="99" t="s">
        <v>68</v>
      </c>
      <c r="C39" s="100">
        <v>143000</v>
      </c>
      <c r="D39" s="100">
        <v>0</v>
      </c>
      <c r="E39" s="100">
        <v>143000</v>
      </c>
    </row>
    <row r="40" spans="1:5">
      <c r="A40" s="99" t="s">
        <v>119</v>
      </c>
      <c r="B40" s="99" t="s">
        <v>67</v>
      </c>
      <c r="C40" s="100">
        <v>23000</v>
      </c>
      <c r="D40" s="100">
        <v>0</v>
      </c>
      <c r="E40" s="100">
        <v>23000</v>
      </c>
    </row>
    <row r="41" spans="1:5">
      <c r="A41" s="99" t="s">
        <v>123</v>
      </c>
      <c r="B41" s="99" t="s">
        <v>124</v>
      </c>
      <c r="C41" s="100">
        <v>120000</v>
      </c>
      <c r="D41" s="100">
        <v>0</v>
      </c>
      <c r="E41" s="100">
        <v>120000</v>
      </c>
    </row>
    <row r="42" spans="1:5">
      <c r="A42" s="95" t="s">
        <v>121</v>
      </c>
      <c r="B42" s="95"/>
      <c r="C42" s="96">
        <v>195000</v>
      </c>
      <c r="D42" s="96">
        <v>-45000</v>
      </c>
      <c r="E42" s="96">
        <v>150000</v>
      </c>
    </row>
    <row r="43" spans="1:5">
      <c r="A43" s="97" t="s">
        <v>104</v>
      </c>
      <c r="B43" s="97"/>
      <c r="C43" s="98">
        <v>195000</v>
      </c>
      <c r="D43" s="98">
        <v>-45000</v>
      </c>
      <c r="E43" s="98">
        <v>150000</v>
      </c>
    </row>
    <row r="44" spans="1:5">
      <c r="A44" s="99" t="s">
        <v>118</v>
      </c>
      <c r="B44" s="99" t="s">
        <v>68</v>
      </c>
      <c r="C44" s="100">
        <v>195000</v>
      </c>
      <c r="D44" s="100">
        <v>-45000</v>
      </c>
      <c r="E44" s="100">
        <v>150000</v>
      </c>
    </row>
    <row r="45" spans="1:5">
      <c r="A45" s="99" t="s">
        <v>119</v>
      </c>
      <c r="B45" s="99" t="s">
        <v>67</v>
      </c>
      <c r="C45" s="100">
        <v>10000</v>
      </c>
      <c r="D45" s="100">
        <v>-10000</v>
      </c>
      <c r="E45" s="100">
        <v>0</v>
      </c>
    </row>
    <row r="46" spans="1:5">
      <c r="A46" s="99" t="s">
        <v>123</v>
      </c>
      <c r="B46" s="99" t="s">
        <v>124</v>
      </c>
      <c r="C46" s="100">
        <v>185000</v>
      </c>
      <c r="D46" s="100">
        <v>-35000</v>
      </c>
      <c r="E46" s="100">
        <v>150000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6"/>
  <sheetViews>
    <sheetView showGridLines="0" zoomScaleNormal="100" workbookViewId="0">
      <selection activeCell="D29" sqref="D29"/>
    </sheetView>
  </sheetViews>
  <sheetFormatPr defaultRowHeight="15"/>
  <cols>
    <col min="2" max="2" width="8.85546875" customWidth="1"/>
    <col min="3" max="3" width="8.28515625" customWidth="1"/>
    <col min="4" max="4" width="55.5703125" customWidth="1"/>
    <col min="5" max="7" width="20.7109375" customWidth="1"/>
    <col min="8" max="8" width="13.28515625" bestFit="1" customWidth="1"/>
  </cols>
  <sheetData>
    <row r="1" spans="2:7" ht="15.75">
      <c r="B1" s="77" t="s">
        <v>15</v>
      </c>
    </row>
    <row r="2" spans="2:7">
      <c r="C2" s="72"/>
      <c r="D2" s="72"/>
      <c r="E2" s="72"/>
      <c r="F2" s="72"/>
      <c r="G2" s="72"/>
    </row>
    <row r="3" spans="2:7" ht="15.75" customHeight="1">
      <c r="B3" s="125" t="s">
        <v>55</v>
      </c>
      <c r="C3" s="125"/>
      <c r="D3" s="125"/>
      <c r="E3" s="72"/>
      <c r="F3" s="72"/>
      <c r="G3" s="72"/>
    </row>
    <row r="4" spans="2:7">
      <c r="B4" s="76"/>
      <c r="C4" s="72"/>
      <c r="D4" s="72"/>
      <c r="E4" s="72"/>
      <c r="F4" s="72"/>
      <c r="G4" s="72"/>
    </row>
    <row r="5" spans="2:7">
      <c r="B5" s="75"/>
      <c r="C5" s="74"/>
      <c r="D5" s="74"/>
      <c r="E5" s="73"/>
      <c r="F5" s="73"/>
      <c r="G5" s="73"/>
    </row>
    <row r="6" spans="2:7">
      <c r="B6" s="72"/>
      <c r="C6" s="72"/>
      <c r="D6" s="72"/>
      <c r="E6" s="72"/>
      <c r="F6" s="72"/>
      <c r="G6" s="72"/>
    </row>
    <row r="7" spans="2:7" ht="30" customHeight="1">
      <c r="B7" s="71" t="s">
        <v>55</v>
      </c>
      <c r="C7" s="70" t="s">
        <v>55</v>
      </c>
      <c r="D7" s="70" t="s">
        <v>90</v>
      </c>
      <c r="E7" s="69" t="s">
        <v>89</v>
      </c>
      <c r="F7" s="68" t="s">
        <v>88</v>
      </c>
      <c r="G7" s="68" t="s">
        <v>87</v>
      </c>
    </row>
    <row r="8" spans="2:7" ht="15.75">
      <c r="B8" s="126" t="s">
        <v>86</v>
      </c>
      <c r="C8" s="127"/>
      <c r="D8" s="128"/>
      <c r="E8" s="67"/>
      <c r="F8" s="67"/>
      <c r="G8" s="67"/>
    </row>
    <row r="9" spans="2:7" ht="15.75">
      <c r="B9" s="82" t="s">
        <v>99</v>
      </c>
      <c r="C9" s="83"/>
      <c r="D9" s="84"/>
      <c r="E9" s="85">
        <f>SUM(E10)</f>
        <v>3484345</v>
      </c>
      <c r="F9" s="85">
        <f t="shared" ref="F9:G9" si="0">SUM(F10)</f>
        <v>-35475</v>
      </c>
      <c r="G9" s="85">
        <f t="shared" si="0"/>
        <v>3448870</v>
      </c>
    </row>
    <row r="10" spans="2:7">
      <c r="B10" s="78">
        <v>6</v>
      </c>
      <c r="C10" s="79"/>
      <c r="D10" s="79" t="s">
        <v>85</v>
      </c>
      <c r="E10" s="80">
        <f>SUM(E11+E14+E16+E18)</f>
        <v>3484345</v>
      </c>
      <c r="F10" s="80">
        <f>SUM(F11+F14+F16+F18)</f>
        <v>-35475</v>
      </c>
      <c r="G10" s="80">
        <f>SUM(G11+G14+G16+G18)</f>
        <v>3448870</v>
      </c>
    </row>
    <row r="11" spans="2:7">
      <c r="B11" s="62">
        <v>63</v>
      </c>
      <c r="C11" s="66"/>
      <c r="D11" s="66" t="s">
        <v>84</v>
      </c>
      <c r="E11" s="60">
        <f>SUM(E13:E13)</f>
        <v>226000</v>
      </c>
      <c r="F11" s="60">
        <f>SUM(F13:F13)</f>
        <v>-59000</v>
      </c>
      <c r="G11" s="60">
        <f t="shared" ref="G11:G19" si="1">SUM(E11:F11)</f>
        <v>167000</v>
      </c>
    </row>
    <row r="12" spans="2:7">
      <c r="B12" s="59">
        <v>634</v>
      </c>
      <c r="C12" s="59" t="s">
        <v>55</v>
      </c>
      <c r="D12" s="58" t="s">
        <v>91</v>
      </c>
      <c r="E12" s="57">
        <v>0</v>
      </c>
      <c r="F12" s="57">
        <v>0</v>
      </c>
      <c r="G12" s="57">
        <f t="shared" si="1"/>
        <v>0</v>
      </c>
    </row>
    <row r="13" spans="2:7">
      <c r="B13" s="59">
        <v>636</v>
      </c>
      <c r="C13" s="59" t="s">
        <v>55</v>
      </c>
      <c r="D13" s="58" t="s">
        <v>83</v>
      </c>
      <c r="E13" s="57">
        <v>226000</v>
      </c>
      <c r="F13" s="57">
        <v>-59000</v>
      </c>
      <c r="G13" s="57">
        <f t="shared" si="1"/>
        <v>167000</v>
      </c>
    </row>
    <row r="14" spans="2:7">
      <c r="B14" s="62">
        <v>64</v>
      </c>
      <c r="C14" s="66"/>
      <c r="D14" s="61" t="s">
        <v>82</v>
      </c>
      <c r="E14" s="60">
        <f>SUM(E15)</f>
        <v>50</v>
      </c>
      <c r="F14" s="60">
        <f>SUM(F15)</f>
        <v>0</v>
      </c>
      <c r="G14" s="60">
        <f t="shared" si="1"/>
        <v>50</v>
      </c>
    </row>
    <row r="15" spans="2:7">
      <c r="B15" s="59">
        <v>641</v>
      </c>
      <c r="C15" s="59" t="s">
        <v>55</v>
      </c>
      <c r="D15" s="58" t="s">
        <v>82</v>
      </c>
      <c r="E15" s="57">
        <v>50</v>
      </c>
      <c r="F15" s="57">
        <v>0</v>
      </c>
      <c r="G15" s="57">
        <f t="shared" si="1"/>
        <v>50</v>
      </c>
    </row>
    <row r="16" spans="2:7">
      <c r="B16" s="62">
        <v>66</v>
      </c>
      <c r="C16" s="66"/>
      <c r="D16" s="61" t="s">
        <v>92</v>
      </c>
      <c r="E16" s="60">
        <f>SUM(E17)</f>
        <v>314350</v>
      </c>
      <c r="F16" s="60">
        <f>SUM(F17)</f>
        <v>23525</v>
      </c>
      <c r="G16" s="60">
        <f t="shared" si="1"/>
        <v>337875</v>
      </c>
    </row>
    <row r="17" spans="2:7">
      <c r="B17" s="59">
        <v>661</v>
      </c>
      <c r="C17" s="59" t="s">
        <v>55</v>
      </c>
      <c r="D17" s="58" t="s">
        <v>92</v>
      </c>
      <c r="E17" s="57">
        <v>314350</v>
      </c>
      <c r="F17" s="57">
        <v>23525</v>
      </c>
      <c r="G17" s="57">
        <f t="shared" si="1"/>
        <v>337875</v>
      </c>
    </row>
    <row r="18" spans="2:7" ht="30">
      <c r="B18" s="62">
        <v>67</v>
      </c>
      <c r="C18" s="62" t="s">
        <v>55</v>
      </c>
      <c r="D18" s="61" t="s">
        <v>50</v>
      </c>
      <c r="E18" s="60">
        <f>SUM(E19)</f>
        <v>2943945</v>
      </c>
      <c r="F18" s="60">
        <f>SUM(F19)</f>
        <v>0</v>
      </c>
      <c r="G18" s="60">
        <f t="shared" si="1"/>
        <v>2943945</v>
      </c>
    </row>
    <row r="19" spans="2:7" ht="30">
      <c r="B19" s="59">
        <v>671</v>
      </c>
      <c r="C19" s="59" t="s">
        <v>55</v>
      </c>
      <c r="D19" s="58" t="s">
        <v>50</v>
      </c>
      <c r="E19" s="57">
        <v>2943945</v>
      </c>
      <c r="F19" s="57">
        <v>0</v>
      </c>
      <c r="G19" s="60">
        <f t="shared" si="1"/>
        <v>2943945</v>
      </c>
    </row>
    <row r="20" spans="2:7" ht="15.75">
      <c r="B20" s="129" t="s">
        <v>98</v>
      </c>
      <c r="C20" s="130"/>
      <c r="D20" s="131"/>
      <c r="E20" s="81">
        <f>SUM(E21+E33)</f>
        <v>3484345</v>
      </c>
      <c r="F20" s="81">
        <f t="shared" ref="F20:G20" si="2">SUM(F21+F33)</f>
        <v>-35475</v>
      </c>
      <c r="G20" s="81">
        <f t="shared" si="2"/>
        <v>3448870</v>
      </c>
    </row>
    <row r="21" spans="2:7">
      <c r="B21" s="65">
        <v>3</v>
      </c>
      <c r="C21" s="64"/>
      <c r="D21" s="64" t="s">
        <v>81</v>
      </c>
      <c r="E21" s="63">
        <f>SUM(E22+E26+E31)</f>
        <v>3129345</v>
      </c>
      <c r="F21" s="63">
        <f>SUM(F22+F26+F31)</f>
        <v>10525</v>
      </c>
      <c r="G21" s="63">
        <f>SUM(G22+G26+G31)</f>
        <v>3139870</v>
      </c>
    </row>
    <row r="22" spans="2:7">
      <c r="B22" s="62">
        <v>31</v>
      </c>
      <c r="C22" s="66"/>
      <c r="D22" s="66" t="s">
        <v>80</v>
      </c>
      <c r="E22" s="60">
        <f>SUM(E23:E25)</f>
        <v>2391752</v>
      </c>
      <c r="F22" s="60">
        <f>SUM(F23:F25)</f>
        <v>0</v>
      </c>
      <c r="G22" s="60">
        <f>SUM(G23:G25)</f>
        <v>2391752</v>
      </c>
    </row>
    <row r="23" spans="2:7">
      <c r="B23" s="59">
        <v>311</v>
      </c>
      <c r="C23" s="59" t="s">
        <v>55</v>
      </c>
      <c r="D23" s="58" t="s">
        <v>79</v>
      </c>
      <c r="E23" s="57">
        <v>1882762</v>
      </c>
      <c r="F23" s="57">
        <v>0</v>
      </c>
      <c r="G23" s="57">
        <f>SUM(E23:F23)</f>
        <v>1882762</v>
      </c>
    </row>
    <row r="24" spans="2:7">
      <c r="B24" s="59">
        <v>312</v>
      </c>
      <c r="C24" s="59" t="s">
        <v>55</v>
      </c>
      <c r="D24" s="58" t="s">
        <v>78</v>
      </c>
      <c r="E24" s="57">
        <v>208990</v>
      </c>
      <c r="F24" s="57">
        <v>0</v>
      </c>
      <c r="G24" s="57">
        <f>SUM(E24:F24)</f>
        <v>208990</v>
      </c>
    </row>
    <row r="25" spans="2:7">
      <c r="B25" s="59">
        <v>313</v>
      </c>
      <c r="C25" s="59" t="s">
        <v>55</v>
      </c>
      <c r="D25" s="58" t="s">
        <v>77</v>
      </c>
      <c r="E25" s="57">
        <v>300000</v>
      </c>
      <c r="F25" s="57">
        <v>0</v>
      </c>
      <c r="G25" s="57">
        <f>SUM(E25:F25)</f>
        <v>300000</v>
      </c>
    </row>
    <row r="26" spans="2:7">
      <c r="B26" s="62">
        <v>32</v>
      </c>
      <c r="C26" s="62" t="s">
        <v>55</v>
      </c>
      <c r="D26" s="61" t="s">
        <v>76</v>
      </c>
      <c r="E26" s="60">
        <f>SUM(E27:E30)</f>
        <v>733093</v>
      </c>
      <c r="F26" s="60">
        <f>SUM(F27:F30)</f>
        <v>10525</v>
      </c>
      <c r="G26" s="60">
        <f>SUM(G27:G30)</f>
        <v>743618</v>
      </c>
    </row>
    <row r="27" spans="2:7">
      <c r="B27" s="59">
        <v>321</v>
      </c>
      <c r="C27" s="59" t="s">
        <v>55</v>
      </c>
      <c r="D27" s="58" t="s">
        <v>75</v>
      </c>
      <c r="E27" s="57">
        <f>62520+11000</f>
        <v>73520</v>
      </c>
      <c r="F27" s="57">
        <v>0</v>
      </c>
      <c r="G27" s="57">
        <f>SUM(E27:F27)</f>
        <v>73520</v>
      </c>
    </row>
    <row r="28" spans="2:7">
      <c r="B28" s="59">
        <v>322</v>
      </c>
      <c r="C28" s="59" t="s">
        <v>55</v>
      </c>
      <c r="D28" s="58" t="s">
        <v>74</v>
      </c>
      <c r="E28" s="57">
        <f>55793+141000</f>
        <v>196793</v>
      </c>
      <c r="F28" s="57">
        <v>23525</v>
      </c>
      <c r="G28" s="57">
        <f>SUM(E28:F28)</f>
        <v>220318</v>
      </c>
    </row>
    <row r="29" spans="2:7">
      <c r="B29" s="59">
        <v>323</v>
      </c>
      <c r="C29" s="59" t="s">
        <v>55</v>
      </c>
      <c r="D29" s="58" t="s">
        <v>73</v>
      </c>
      <c r="E29" s="57">
        <f>230160+100300+43220+31000</f>
        <v>404680</v>
      </c>
      <c r="F29" s="57">
        <v>-14000</v>
      </c>
      <c r="G29" s="57">
        <f>SUM(E29:F29)</f>
        <v>390680</v>
      </c>
    </row>
    <row r="30" spans="2:7">
      <c r="B30" s="59">
        <v>329</v>
      </c>
      <c r="C30" s="59" t="s">
        <v>55</v>
      </c>
      <c r="D30" s="58" t="s">
        <v>72</v>
      </c>
      <c r="E30" s="57">
        <f>10000+40600+7500</f>
        <v>58100</v>
      </c>
      <c r="F30" s="57">
        <v>1000</v>
      </c>
      <c r="G30" s="57">
        <f>SUM(E30:F30)</f>
        <v>59100</v>
      </c>
    </row>
    <row r="31" spans="2:7">
      <c r="B31" s="62">
        <v>34</v>
      </c>
      <c r="C31" s="62"/>
      <c r="D31" s="61" t="s">
        <v>71</v>
      </c>
      <c r="E31" s="60">
        <f>SUM(E32)</f>
        <v>4500</v>
      </c>
      <c r="F31" s="60">
        <f>SUM(F32)</f>
        <v>0</v>
      </c>
      <c r="G31" s="60">
        <f>SUM(G32)</f>
        <v>4500</v>
      </c>
    </row>
    <row r="32" spans="2:7">
      <c r="B32" s="59">
        <v>343</v>
      </c>
      <c r="C32" s="59"/>
      <c r="D32" s="58" t="s">
        <v>70</v>
      </c>
      <c r="E32" s="57">
        <v>4500</v>
      </c>
      <c r="F32" s="57">
        <v>0</v>
      </c>
      <c r="G32" s="57">
        <f>SUM(E32:F32)</f>
        <v>4500</v>
      </c>
    </row>
    <row r="33" spans="2:7">
      <c r="B33" s="65">
        <v>4</v>
      </c>
      <c r="C33" s="64"/>
      <c r="D33" s="64" t="s">
        <v>69</v>
      </c>
      <c r="E33" s="63">
        <f>SUM(E34)</f>
        <v>355000</v>
      </c>
      <c r="F33" s="63">
        <f>SUM(F34)</f>
        <v>-46000</v>
      </c>
      <c r="G33" s="63">
        <f>SUM(G34)</f>
        <v>309000</v>
      </c>
    </row>
    <row r="34" spans="2:7">
      <c r="B34" s="62">
        <v>42</v>
      </c>
      <c r="C34" s="62"/>
      <c r="D34" s="61" t="s">
        <v>68</v>
      </c>
      <c r="E34" s="60">
        <f>SUM(E35:E36)</f>
        <v>355000</v>
      </c>
      <c r="F34" s="60">
        <f>SUM(F35:F36)</f>
        <v>-46000</v>
      </c>
      <c r="G34" s="60">
        <f>SUM(G35:G36)</f>
        <v>309000</v>
      </c>
    </row>
    <row r="35" spans="2:7">
      <c r="B35" s="59">
        <v>422</v>
      </c>
      <c r="C35" s="59"/>
      <c r="D35" s="58" t="s">
        <v>67</v>
      </c>
      <c r="E35" s="57">
        <f>17000+23000+10000</f>
        <v>50000</v>
      </c>
      <c r="F35" s="57">
        <v>-11000</v>
      </c>
      <c r="G35" s="57">
        <f>SUM(E35:F35)</f>
        <v>39000</v>
      </c>
    </row>
    <row r="36" spans="2:7">
      <c r="B36" s="86">
        <v>424</v>
      </c>
      <c r="C36" s="86" t="s">
        <v>55</v>
      </c>
      <c r="D36" s="87" t="s">
        <v>66</v>
      </c>
      <c r="E36" s="88">
        <f>120000+185000</f>
        <v>305000</v>
      </c>
      <c r="F36" s="88">
        <v>-35000</v>
      </c>
      <c r="G36" s="88">
        <f>SUM(E36:F36)</f>
        <v>270000</v>
      </c>
    </row>
  </sheetData>
  <mergeCells count="3">
    <mergeCell ref="B3:D3"/>
    <mergeCell ref="B8:D8"/>
    <mergeCell ref="B20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SAŽETAK</vt:lpstr>
      <vt:lpstr>Funkcijska klasifikacija</vt:lpstr>
      <vt:lpstr>POSEBNI DIO</vt:lpstr>
      <vt:lpstr>RAČUN PRIHODA I RASHODA</vt:lpstr>
      <vt:lpstr>'Funkcijska klasifikacija'!Ispis_naslova</vt:lpstr>
      <vt:lpstr>'RAČUN PRIHODA I RASHODA'!Ispis_naslova</vt:lpstr>
      <vt:lpstr>'Funkcijska klasifikacija'!Podrucje_ispisa</vt:lpstr>
      <vt:lpstr>'RAČUN PRIHODA I RASHODA'!Podrucje_ispisa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Sklemencic</dc:creator>
  <cp:lastModifiedBy>mklisur</cp:lastModifiedBy>
  <cp:lastPrinted>2020-07-13T13:14:23Z</cp:lastPrinted>
  <dcterms:created xsi:type="dcterms:W3CDTF">2019-02-06T07:47:24Z</dcterms:created>
  <dcterms:modified xsi:type="dcterms:W3CDTF">2020-07-16T09:53:45Z</dcterms:modified>
</cp:coreProperties>
</file>